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7350" tabRatio="888" firstSheet="9" activeTab="14"/>
  </bookViews>
  <sheets>
    <sheet name="Experiencia (STI)" sheetId="2" r:id="rId1"/>
    <sheet name="Exp. E. Técnico (STI)" sheetId="3" r:id="rId2"/>
    <sheet name="Exp. E. Jurídic (STI)" sheetId="16" r:id="rId3"/>
    <sheet name="Exp. E. Financi (STI)" sheetId="17" r:id="rId4"/>
    <sheet name="Experiencia (UT A-T)" sheetId="19" r:id="rId5"/>
    <sheet name="Exp. E. Técnico (UT A-T)" sheetId="20" r:id="rId6"/>
    <sheet name="Exp. E. Jurídic (UT A-T)" sheetId="21" r:id="rId7"/>
    <sheet name="Exp. E. Financi (UT A-T)" sheetId="22" r:id="rId8"/>
    <sheet name="Experiencia (ITECO)" sheetId="24" r:id="rId9"/>
    <sheet name="Exp. E. Técnico (ITECO)" sheetId="25" r:id="rId10"/>
    <sheet name="Exp. E. Jurídic (ITECO)" sheetId="26" r:id="rId11"/>
    <sheet name="Exp. E. Financi (ITECO)" sheetId="27" r:id="rId12"/>
    <sheet name="PONDERABLES (STI)" sheetId="18" r:id="rId13"/>
    <sheet name="PONDERABLES (UT A-T)" sheetId="23" r:id="rId14"/>
    <sheet name="INFORME CONSOLIDADO" sheetId="29" r:id="rId15"/>
  </sheets>
  <definedNames>
    <definedName name="_xlnm.Print_Area" localSheetId="14">'INFORME CONSOLIDADO'!$A$1:$O$25</definedName>
  </definedNames>
  <calcPr calcId="145621"/>
</workbook>
</file>

<file path=xl/calcChain.xml><?xml version="1.0" encoding="utf-8"?>
<calcChain xmlns="http://schemas.openxmlformats.org/spreadsheetml/2006/main">
  <c r="I32" i="27" l="1"/>
  <c r="J32" i="27" s="1"/>
  <c r="K32" i="27" s="1"/>
  <c r="J9" i="19"/>
  <c r="I31" i="27"/>
  <c r="J31" i="27"/>
  <c r="J10" i="24" l="1"/>
  <c r="J9" i="24"/>
  <c r="D37" i="18" l="1"/>
  <c r="L14" i="29" l="1"/>
  <c r="L12" i="29"/>
  <c r="L11" i="29"/>
  <c r="K15" i="29"/>
  <c r="K14" i="29"/>
  <c r="K12" i="29"/>
  <c r="K11" i="29"/>
  <c r="J14" i="29"/>
  <c r="J13" i="29"/>
  <c r="J12" i="29"/>
  <c r="J11" i="29"/>
  <c r="L8" i="29"/>
  <c r="L6" i="29"/>
  <c r="L5" i="29"/>
  <c r="K9" i="29"/>
  <c r="K8" i="29"/>
  <c r="K6" i="29"/>
  <c r="K5" i="29"/>
  <c r="J8" i="29"/>
  <c r="J7" i="29"/>
  <c r="J5" i="29"/>
  <c r="J6" i="29"/>
  <c r="D37" i="23"/>
  <c r="G22" i="29"/>
  <c r="F22" i="29"/>
  <c r="E22" i="29"/>
  <c r="G16" i="29"/>
  <c r="F16" i="29"/>
  <c r="E16" i="29"/>
  <c r="G10" i="29"/>
  <c r="F10" i="29"/>
  <c r="E10" i="29"/>
  <c r="G20" i="29"/>
  <c r="G19" i="29"/>
  <c r="G18" i="29"/>
  <c r="G17" i="29"/>
  <c r="G14" i="29"/>
  <c r="G13" i="29"/>
  <c r="G12" i="29"/>
  <c r="G11" i="29"/>
  <c r="G8" i="29"/>
  <c r="G7" i="29"/>
  <c r="G6" i="29"/>
  <c r="G5" i="29"/>
  <c r="F20" i="29"/>
  <c r="F19" i="29"/>
  <c r="F18" i="29"/>
  <c r="F17" i="29"/>
  <c r="F14" i="29"/>
  <c r="F13" i="29"/>
  <c r="F12" i="29"/>
  <c r="F11" i="29"/>
  <c r="F8" i="29"/>
  <c r="F7" i="29"/>
  <c r="F6" i="29"/>
  <c r="F5" i="29"/>
  <c r="E21" i="29"/>
  <c r="E20" i="29"/>
  <c r="E19" i="29"/>
  <c r="E18" i="29"/>
  <c r="E17" i="29"/>
  <c r="E15" i="29"/>
  <c r="E14" i="29"/>
  <c r="E13" i="29"/>
  <c r="E12" i="29"/>
  <c r="E11" i="29"/>
  <c r="E9" i="29"/>
  <c r="E8" i="29"/>
  <c r="E7" i="29"/>
  <c r="E6" i="29"/>
  <c r="E5" i="29"/>
  <c r="C17" i="29"/>
  <c r="C11" i="29"/>
  <c r="C5" i="29"/>
  <c r="I30" i="27"/>
  <c r="J30" i="27" s="1"/>
  <c r="K30" i="27" s="1"/>
  <c r="D37" i="27" s="1"/>
  <c r="I29" i="27"/>
  <c r="J29" i="27" s="1"/>
  <c r="K29" i="27" s="1"/>
  <c r="I28" i="27"/>
  <c r="J28" i="27" s="1"/>
  <c r="K28" i="27" s="1"/>
  <c r="J27" i="27"/>
  <c r="K27" i="27" s="1"/>
  <c r="I27" i="27"/>
  <c r="I26" i="27"/>
  <c r="J26" i="27" s="1"/>
  <c r="K26" i="27" s="1"/>
  <c r="I25" i="27"/>
  <c r="J25" i="27" s="1"/>
  <c r="K25" i="27" s="1"/>
  <c r="I24" i="27"/>
  <c r="J24" i="27" s="1"/>
  <c r="K24" i="27" s="1"/>
  <c r="I23" i="27"/>
  <c r="J23" i="27" s="1"/>
  <c r="K23" i="27" s="1"/>
  <c r="I22" i="27"/>
  <c r="J22" i="27" s="1"/>
  <c r="K22" i="27" s="1"/>
  <c r="I21" i="27"/>
  <c r="J21" i="27" s="1"/>
  <c r="K21" i="27" s="1"/>
  <c r="I20" i="27"/>
  <c r="J20" i="27" s="1"/>
  <c r="K20" i="27" s="1"/>
  <c r="I19" i="27"/>
  <c r="J19" i="27" s="1"/>
  <c r="I18" i="27"/>
  <c r="J18" i="27" s="1"/>
  <c r="I17" i="27"/>
  <c r="J17" i="27" s="1"/>
  <c r="K17" i="27" s="1"/>
  <c r="J16" i="27"/>
  <c r="I16" i="27"/>
  <c r="I15" i="27"/>
  <c r="J15" i="27" s="1"/>
  <c r="I24" i="26"/>
  <c r="J24" i="26" s="1"/>
  <c r="K24" i="26" s="1"/>
  <c r="I23" i="26"/>
  <c r="J23" i="26" s="1"/>
  <c r="I22" i="26"/>
  <c r="J22" i="26" s="1"/>
  <c r="I21" i="26"/>
  <c r="J21" i="26" s="1"/>
  <c r="J20" i="26"/>
  <c r="K20" i="26" s="1"/>
  <c r="I20" i="26"/>
  <c r="I19" i="26"/>
  <c r="I17" i="26" s="1"/>
  <c r="J17" i="26" s="1"/>
  <c r="K17" i="26" s="1"/>
  <c r="I18" i="26"/>
  <c r="J18" i="26" s="1"/>
  <c r="I16" i="26"/>
  <c r="J16" i="26" s="1"/>
  <c r="K16" i="26" s="1"/>
  <c r="I15" i="26"/>
  <c r="J15" i="26" s="1"/>
  <c r="K15" i="26" s="1"/>
  <c r="I26" i="25"/>
  <c r="J26" i="25" s="1"/>
  <c r="K26" i="25" s="1"/>
  <c r="I25" i="25"/>
  <c r="J25" i="25" s="1"/>
  <c r="K25" i="25" s="1"/>
  <c r="I24" i="25"/>
  <c r="J24" i="25" s="1"/>
  <c r="K24" i="25" s="1"/>
  <c r="I23" i="25"/>
  <c r="J23" i="25" s="1"/>
  <c r="K23" i="25" s="1"/>
  <c r="I22" i="25"/>
  <c r="J22" i="25" s="1"/>
  <c r="K22" i="25" s="1"/>
  <c r="D31" i="25" s="1"/>
  <c r="I21" i="25"/>
  <c r="J21" i="25" s="1"/>
  <c r="K21" i="25" s="1"/>
  <c r="I20" i="25"/>
  <c r="J20" i="25" s="1"/>
  <c r="K20" i="25" s="1"/>
  <c r="I19" i="25"/>
  <c r="J19" i="25" s="1"/>
  <c r="K19" i="25" s="1"/>
  <c r="I18" i="25"/>
  <c r="J18" i="25" s="1"/>
  <c r="K18" i="25" s="1"/>
  <c r="I17" i="25"/>
  <c r="J17" i="25" s="1"/>
  <c r="I16" i="25"/>
  <c r="J16" i="25" s="1"/>
  <c r="I15" i="25"/>
  <c r="J15" i="25" s="1"/>
  <c r="J8" i="24"/>
  <c r="H7" i="24"/>
  <c r="J7" i="24" s="1"/>
  <c r="J6" i="24"/>
  <c r="K33" i="27" l="1"/>
  <c r="D34" i="27"/>
  <c r="N5" i="29"/>
  <c r="D28" i="25"/>
  <c r="D30" i="25" s="1"/>
  <c r="N11" i="29"/>
  <c r="J11" i="24"/>
  <c r="D36" i="27"/>
  <c r="J19" i="26"/>
  <c r="K19" i="26" s="1"/>
  <c r="D29" i="26" s="1"/>
  <c r="K27" i="25"/>
  <c r="K25" i="26" l="1"/>
  <c r="D26" i="26"/>
  <c r="D28" i="26"/>
  <c r="I79" i="22" l="1"/>
  <c r="J79" i="22" s="1"/>
  <c r="I78" i="22"/>
  <c r="J78" i="22" s="1"/>
  <c r="J77" i="22"/>
  <c r="I77" i="22"/>
  <c r="I76" i="22"/>
  <c r="J76" i="22" s="1"/>
  <c r="I75" i="22"/>
  <c r="J75" i="22" s="1"/>
  <c r="I74" i="22"/>
  <c r="J74" i="22" s="1"/>
  <c r="J73" i="22"/>
  <c r="I73" i="22"/>
  <c r="I72" i="22"/>
  <c r="J72" i="22" s="1"/>
  <c r="I71" i="22"/>
  <c r="J71" i="22" s="1"/>
  <c r="I70" i="22"/>
  <c r="J70" i="22" s="1"/>
  <c r="J69" i="22"/>
  <c r="I69" i="22"/>
  <c r="I68" i="22"/>
  <c r="J68" i="22" s="1"/>
  <c r="I67" i="22"/>
  <c r="J67" i="22" s="1"/>
  <c r="I66" i="22"/>
  <c r="J66" i="22" s="1"/>
  <c r="I65" i="22"/>
  <c r="J65" i="22" s="1"/>
  <c r="I64" i="22"/>
  <c r="J64" i="22" s="1"/>
  <c r="I63" i="22"/>
  <c r="J63" i="22" s="1"/>
  <c r="I62" i="22"/>
  <c r="J62" i="22" s="1"/>
  <c r="J61" i="22"/>
  <c r="I61" i="22"/>
  <c r="I60" i="22"/>
  <c r="J60" i="22" s="1"/>
  <c r="I59" i="22"/>
  <c r="J59" i="22" s="1"/>
  <c r="I58" i="22"/>
  <c r="J58" i="22" s="1"/>
  <c r="I57" i="22"/>
  <c r="J57" i="22" s="1"/>
  <c r="I56" i="22"/>
  <c r="J56" i="22" s="1"/>
  <c r="I55" i="22"/>
  <c r="J55" i="22" s="1"/>
  <c r="I54" i="22"/>
  <c r="J54" i="22" s="1"/>
  <c r="J53" i="22"/>
  <c r="I53" i="22"/>
  <c r="I52" i="22"/>
  <c r="J52" i="22" s="1"/>
  <c r="I51" i="22"/>
  <c r="J51" i="22" s="1"/>
  <c r="I50" i="22"/>
  <c r="J50" i="22" s="1"/>
  <c r="I49" i="22"/>
  <c r="J49" i="22" s="1"/>
  <c r="I48" i="22"/>
  <c r="J48" i="22" s="1"/>
  <c r="I47" i="22"/>
  <c r="J47" i="22" s="1"/>
  <c r="I46" i="22"/>
  <c r="J46" i="22" s="1"/>
  <c r="J45" i="22"/>
  <c r="I45" i="22"/>
  <c r="I44" i="22"/>
  <c r="J44" i="22" s="1"/>
  <c r="I43" i="22"/>
  <c r="J43" i="22" s="1"/>
  <c r="I41" i="22"/>
  <c r="J41" i="22" s="1"/>
  <c r="I40" i="22"/>
  <c r="J40" i="22" s="1"/>
  <c r="I39" i="22"/>
  <c r="J39" i="22" s="1"/>
  <c r="I38" i="22"/>
  <c r="J38" i="22" s="1"/>
  <c r="I37" i="22"/>
  <c r="J37" i="22" s="1"/>
  <c r="I36" i="22"/>
  <c r="J36" i="22" s="1"/>
  <c r="K36" i="22" s="1"/>
  <c r="I35" i="22"/>
  <c r="J35" i="22" s="1"/>
  <c r="I34" i="22"/>
  <c r="J34" i="22" s="1"/>
  <c r="K34" i="22" s="1"/>
  <c r="I33" i="22"/>
  <c r="J33" i="22" s="1"/>
  <c r="K33" i="22" s="1"/>
  <c r="J32" i="22"/>
  <c r="K32" i="22" s="1"/>
  <c r="I32" i="22"/>
  <c r="I31" i="22"/>
  <c r="J31" i="22" s="1"/>
  <c r="I30" i="22"/>
  <c r="J30" i="22" s="1"/>
  <c r="K30" i="22" s="1"/>
  <c r="J29" i="22"/>
  <c r="K29" i="22" s="1"/>
  <c r="I29" i="22"/>
  <c r="I28" i="22"/>
  <c r="J28" i="22" s="1"/>
  <c r="K28" i="22" s="1"/>
  <c r="I27" i="22"/>
  <c r="J27" i="22" s="1"/>
  <c r="J26" i="22"/>
  <c r="K26" i="22" s="1"/>
  <c r="I26" i="22"/>
  <c r="I25" i="22"/>
  <c r="J25" i="22" s="1"/>
  <c r="K25" i="22" s="1"/>
  <c r="I24" i="22"/>
  <c r="J24" i="22" s="1"/>
  <c r="K24" i="22" s="1"/>
  <c r="I23" i="22"/>
  <c r="J23" i="22" s="1"/>
  <c r="K23" i="22" s="1"/>
  <c r="I22" i="22"/>
  <c r="J22" i="22" s="1"/>
  <c r="K22" i="22" s="1"/>
  <c r="I21" i="22"/>
  <c r="J21" i="22" s="1"/>
  <c r="K21" i="22" s="1"/>
  <c r="I20" i="22"/>
  <c r="J20" i="22" s="1"/>
  <c r="K20" i="22" s="1"/>
  <c r="I19" i="22"/>
  <c r="J19" i="22" s="1"/>
  <c r="K19" i="22" s="1"/>
  <c r="I18" i="22"/>
  <c r="J18" i="22" s="1"/>
  <c r="I17" i="22"/>
  <c r="J17" i="22" s="1"/>
  <c r="K17" i="22" s="1"/>
  <c r="I16" i="22"/>
  <c r="J16" i="22" s="1"/>
  <c r="K16" i="22" s="1"/>
  <c r="I15" i="22"/>
  <c r="J15" i="22" s="1"/>
  <c r="K15" i="22" s="1"/>
  <c r="I28" i="21"/>
  <c r="J28" i="21" s="1"/>
  <c r="K28" i="21" s="1"/>
  <c r="J27" i="21"/>
  <c r="I27" i="21"/>
  <c r="I26" i="21"/>
  <c r="J26" i="21" s="1"/>
  <c r="I25" i="21"/>
  <c r="J25" i="21" s="1"/>
  <c r="K25" i="21" s="1"/>
  <c r="I24" i="21"/>
  <c r="J24" i="21" s="1"/>
  <c r="I23" i="21"/>
  <c r="J23" i="21" s="1"/>
  <c r="K23" i="21" s="1"/>
  <c r="I22" i="21"/>
  <c r="J22" i="21" s="1"/>
  <c r="I21" i="21"/>
  <c r="J21" i="21" s="1"/>
  <c r="I20" i="21"/>
  <c r="J20" i="21" s="1"/>
  <c r="I19" i="21"/>
  <c r="J19" i="21" s="1"/>
  <c r="K19" i="21" s="1"/>
  <c r="I18" i="21"/>
  <c r="J18" i="21" s="1"/>
  <c r="I17" i="21"/>
  <c r="J17" i="21" s="1"/>
  <c r="I16" i="21"/>
  <c r="J16" i="21" s="1"/>
  <c r="I15" i="21"/>
  <c r="J15" i="21" s="1"/>
  <c r="K15" i="21" s="1"/>
  <c r="G58" i="20"/>
  <c r="I58" i="20" s="1"/>
  <c r="J58" i="20" s="1"/>
  <c r="K58" i="20" s="1"/>
  <c r="I57" i="20"/>
  <c r="J57" i="20" s="1"/>
  <c r="K57" i="20" s="1"/>
  <c r="I56" i="20"/>
  <c r="J56" i="20" s="1"/>
  <c r="K56" i="20" s="1"/>
  <c r="I55" i="20"/>
  <c r="J55" i="20" s="1"/>
  <c r="K55" i="20" s="1"/>
  <c r="I54" i="20"/>
  <c r="J54" i="20" s="1"/>
  <c r="G53" i="20"/>
  <c r="I53" i="20" s="1"/>
  <c r="J53" i="20" s="1"/>
  <c r="K53" i="20" s="1"/>
  <c r="I52" i="20"/>
  <c r="J52" i="20" s="1"/>
  <c r="I51" i="20"/>
  <c r="J51" i="20" s="1"/>
  <c r="K51" i="20" s="1"/>
  <c r="H50" i="20"/>
  <c r="I50" i="20" s="1"/>
  <c r="J50" i="20" s="1"/>
  <c r="K50" i="20" s="1"/>
  <c r="I49" i="20"/>
  <c r="J49" i="20" s="1"/>
  <c r="I48" i="20"/>
  <c r="J48" i="20" s="1"/>
  <c r="I47" i="20"/>
  <c r="J47" i="20" s="1"/>
  <c r="K47" i="20" s="1"/>
  <c r="I46" i="20"/>
  <c r="J46" i="20" s="1"/>
  <c r="I45" i="20"/>
  <c r="J45" i="20" s="1"/>
  <c r="K45" i="20" s="1"/>
  <c r="G44" i="20"/>
  <c r="I44" i="20" s="1"/>
  <c r="J44" i="20" s="1"/>
  <c r="K44" i="20" s="1"/>
  <c r="I43" i="20"/>
  <c r="J43" i="20" s="1"/>
  <c r="I42" i="20"/>
  <c r="J42" i="20" s="1"/>
  <c r="I41" i="20"/>
  <c r="J41" i="20" s="1"/>
  <c r="K41" i="20" s="1"/>
  <c r="I40" i="20"/>
  <c r="J40" i="20" s="1"/>
  <c r="I39" i="20"/>
  <c r="J39" i="20" s="1"/>
  <c r="K39" i="20" s="1"/>
  <c r="J38" i="20"/>
  <c r="I38" i="20"/>
  <c r="I37" i="20"/>
  <c r="J37" i="20" s="1"/>
  <c r="I36" i="20"/>
  <c r="J36" i="20" s="1"/>
  <c r="I35" i="20"/>
  <c r="J35" i="20" s="1"/>
  <c r="I34" i="20"/>
  <c r="J34" i="20" s="1"/>
  <c r="I33" i="20"/>
  <c r="J33" i="20" s="1"/>
  <c r="J32" i="20"/>
  <c r="I32" i="20"/>
  <c r="I31" i="20"/>
  <c r="J31" i="20" s="1"/>
  <c r="J30" i="20"/>
  <c r="I30" i="20"/>
  <c r="I29" i="20"/>
  <c r="J29" i="20" s="1"/>
  <c r="I28" i="20"/>
  <c r="J28" i="20" s="1"/>
  <c r="I27" i="20"/>
  <c r="J27" i="20" s="1"/>
  <c r="I26" i="20"/>
  <c r="J26" i="20" s="1"/>
  <c r="I25" i="20"/>
  <c r="J25" i="20" s="1"/>
  <c r="J24" i="20"/>
  <c r="I24" i="20"/>
  <c r="I23" i="20"/>
  <c r="J23" i="20" s="1"/>
  <c r="K23" i="20" s="1"/>
  <c r="I22" i="20"/>
  <c r="J22" i="20" s="1"/>
  <c r="I21" i="20"/>
  <c r="J21" i="20" s="1"/>
  <c r="I20" i="20"/>
  <c r="J20" i="20" s="1"/>
  <c r="K20" i="20" s="1"/>
  <c r="I19" i="20"/>
  <c r="J19" i="20" s="1"/>
  <c r="I18" i="20"/>
  <c r="J18" i="20" s="1"/>
  <c r="K18" i="20" s="1"/>
  <c r="I17" i="20"/>
  <c r="J17" i="20" s="1"/>
  <c r="I16" i="20"/>
  <c r="J16" i="20" s="1"/>
  <c r="K16" i="20" s="1"/>
  <c r="I15" i="20"/>
  <c r="J15" i="20" s="1"/>
  <c r="K15" i="20" s="1"/>
  <c r="J10" i="19"/>
  <c r="J8" i="19"/>
  <c r="J7" i="19"/>
  <c r="J6" i="19"/>
  <c r="K59" i="20" l="1"/>
  <c r="J11" i="19"/>
  <c r="D81" i="22"/>
  <c r="D83" i="22" s="1"/>
  <c r="K80" i="22"/>
  <c r="D84" i="22"/>
  <c r="D86" i="22" s="1"/>
  <c r="F35" i="21"/>
  <c r="D30" i="21"/>
  <c r="D32" i="21" s="1"/>
  <c r="D33" i="21"/>
  <c r="D35" i="21" s="1"/>
  <c r="K29" i="21"/>
  <c r="E35" i="21"/>
  <c r="F65" i="20"/>
  <c r="D60" i="20"/>
  <c r="D62" i="20" s="1"/>
  <c r="D63" i="20"/>
  <c r="D65" i="20" s="1"/>
  <c r="E65" i="20"/>
  <c r="J17" i="16" l="1"/>
  <c r="K17" i="16" s="1"/>
  <c r="I17" i="16"/>
  <c r="H22" i="17" l="1"/>
  <c r="I23" i="17" l="1"/>
  <c r="J23" i="17" s="1"/>
  <c r="I21" i="17"/>
  <c r="J21" i="17" s="1"/>
  <c r="I20" i="17"/>
  <c r="J20" i="17" s="1"/>
  <c r="I19" i="17"/>
  <c r="J19" i="17" s="1"/>
  <c r="I16" i="17"/>
  <c r="J16" i="17" s="1"/>
  <c r="K16" i="17" s="1"/>
  <c r="I15" i="17"/>
  <c r="J15" i="17" s="1"/>
  <c r="K15" i="17" s="1"/>
  <c r="I22" i="17"/>
  <c r="J22" i="17" s="1"/>
  <c r="I17" i="17"/>
  <c r="J17" i="17" s="1"/>
  <c r="K17" i="17" s="1"/>
  <c r="I18" i="17"/>
  <c r="J18" i="17" s="1"/>
  <c r="I16" i="16"/>
  <c r="J16" i="16" s="1"/>
  <c r="K16" i="16" s="1"/>
  <c r="H22" i="16"/>
  <c r="I22" i="16" s="1"/>
  <c r="J22" i="16" s="1"/>
  <c r="H24" i="16"/>
  <c r="I24" i="16" s="1"/>
  <c r="J24" i="16" s="1"/>
  <c r="I20" i="16"/>
  <c r="J20" i="16" s="1"/>
  <c r="K20" i="16" s="1"/>
  <c r="I19" i="16"/>
  <c r="J19" i="16" s="1"/>
  <c r="K19" i="16" s="1"/>
  <c r="I21" i="16"/>
  <c r="J21" i="16" s="1"/>
  <c r="K21" i="16" s="1"/>
  <c r="I23" i="16"/>
  <c r="J23" i="16" s="1"/>
  <c r="K23" i="16" s="1"/>
  <c r="I18" i="16"/>
  <c r="J18" i="16" s="1"/>
  <c r="K18" i="16" s="1"/>
  <c r="I15" i="16"/>
  <c r="J15" i="16" s="1"/>
  <c r="K15" i="16" s="1"/>
  <c r="E31" i="16" l="1"/>
  <c r="D29" i="16"/>
  <c r="D26" i="16"/>
  <c r="F31" i="16"/>
  <c r="D28" i="16"/>
  <c r="D28" i="17"/>
  <c r="D30" i="17" s="1"/>
  <c r="D25" i="17"/>
  <c r="D27" i="17" s="1"/>
  <c r="K24" i="17"/>
  <c r="K25" i="16"/>
  <c r="D31" i="16"/>
  <c r="H8" i="2" l="1"/>
  <c r="J8" i="2" s="1"/>
  <c r="J10" i="2"/>
  <c r="J9" i="2"/>
  <c r="J7" i="2"/>
  <c r="J6" i="2"/>
  <c r="I24" i="3" l="1"/>
  <c r="J24" i="3" s="1"/>
  <c r="I23" i="3"/>
  <c r="J23" i="3" s="1"/>
  <c r="K23" i="3" s="1"/>
  <c r="I20" i="3"/>
  <c r="J20" i="3" s="1"/>
  <c r="I22" i="3"/>
  <c r="J22" i="3" s="1"/>
  <c r="I19" i="3"/>
  <c r="J19" i="3" s="1"/>
  <c r="I18" i="3"/>
  <c r="J18" i="3" s="1"/>
  <c r="I17" i="3"/>
  <c r="J17" i="3" s="1"/>
  <c r="I21" i="3"/>
  <c r="J21" i="3" s="1"/>
  <c r="I15" i="3"/>
  <c r="J15" i="3" s="1"/>
  <c r="K15" i="3" s="1"/>
  <c r="D29" i="3" l="1"/>
  <c r="D31" i="3" s="1"/>
  <c r="E31" i="3"/>
  <c r="D26" i="3"/>
  <c r="D28" i="3" s="1"/>
  <c r="I16" i="3" l="1"/>
  <c r="J16" i="3" s="1"/>
  <c r="K25" i="3" l="1"/>
  <c r="J11" i="2"/>
</calcChain>
</file>

<file path=xl/sharedStrings.xml><?xml version="1.0" encoding="utf-8"?>
<sst xmlns="http://schemas.openxmlformats.org/spreadsheetml/2006/main" count="2085" uniqueCount="317">
  <si>
    <t xml:space="preserve">FACTORES TÉCNICOS DE HABILITACIÓN    </t>
  </si>
  <si>
    <t>3.3.1.3.</t>
  </si>
  <si>
    <t>3.3.1.3.1.</t>
  </si>
  <si>
    <t>EXPERIENCIA MÍNIMA REQUERIDA DEL PROPONENTE</t>
  </si>
  <si>
    <t>CERTIFICACIÓN 1</t>
  </si>
  <si>
    <t>CERTIFICACIÓN 2</t>
  </si>
  <si>
    <t>CERTIFICACIÓN 3</t>
  </si>
  <si>
    <t>CERTIFICACIÓN 4</t>
  </si>
  <si>
    <t>CERTIFICACIÓN 5</t>
  </si>
  <si>
    <t>SUMATORIA</t>
  </si>
  <si>
    <t>Nombre o razón social del contratante</t>
  </si>
  <si>
    <t>Nombre o razón social del contratista</t>
  </si>
  <si>
    <t>Fecha de iniciación del contrato. (día/mes/año)</t>
  </si>
  <si>
    <t xml:space="preserve"> Fecha de  terminación del contrato. (día/mes/año)</t>
  </si>
  <si>
    <t>Valor final del contrato</t>
  </si>
  <si>
    <t>% de participación</t>
  </si>
  <si>
    <t>3.3.1.3.2.</t>
  </si>
  <si>
    <t>EXPERIENCIA MINIMA DEL EQUIPO DE TRABAJO</t>
  </si>
  <si>
    <t>EXPERTO TÉCNICO</t>
  </si>
  <si>
    <t xml:space="preserve">Profesional en ingeniería eléctrica o electrónica o de sistemas o de Telecomunicaciones </t>
  </si>
  <si>
    <t>Nivel de estudio de posgrado en telecomunicaciones o gerencia de proyectos</t>
  </si>
  <si>
    <t>Término de ejecución del contrato, con indicación de la fecha cierta de iniciación (día/mes/año) y terminación del mismo (día/mes/año)</t>
  </si>
  <si>
    <t>SI</t>
  </si>
  <si>
    <t>NO</t>
  </si>
  <si>
    <t>Observaciones</t>
  </si>
  <si>
    <t>TITULO</t>
  </si>
  <si>
    <t>CUMPLE
(SI / NO)</t>
  </si>
  <si>
    <t>Identificación del Contratante: Nombre e identificación de la entidad que certifica, que deberá tener la calidad de contratante.</t>
  </si>
  <si>
    <t>Identificación del contratista: Debe corresponder al miembro del equipo de trabajo que acredita la experiencia.</t>
  </si>
  <si>
    <t>OBSERVACIONES</t>
  </si>
  <si>
    <t>DÍAS</t>
  </si>
  <si>
    <t>MESES</t>
  </si>
  <si>
    <t>AÑOS</t>
  </si>
  <si>
    <t>General</t>
  </si>
  <si>
    <t>Específica</t>
  </si>
  <si>
    <t>CERTIFICACIÓN</t>
  </si>
  <si>
    <t>FONTIC</t>
  </si>
  <si>
    <t>ANE</t>
  </si>
  <si>
    <t>CUMPLE TERMINADO Y/O LIQUIDADO
(SI / NO)</t>
  </si>
  <si>
    <t>CUMPLE OBJETO - EXPERIENCIA
(SI / NO)</t>
  </si>
  <si>
    <t>CUMPLE SERIEDAD Y CUMPLIMIENTO
(SI / NO)</t>
  </si>
  <si>
    <t>PERIODO DE EJECUCIÓN 
[Inicio y terminación 10 años]
(SI /NO)</t>
  </si>
  <si>
    <t>CUMPLEN (LAS 5 CERTIFICACIONES) CON
PRESUPUESTO
(SI / NO):</t>
  </si>
  <si>
    <t>CUMPLEN (LAS 5 CERTIFICACIONES) CON
Realización de estudios de contenido regulatorio técnico y financiero de proyectos relacionados con las TIC, televisión o afines con la industria de las telecomunicaciones,
(SI / NO):</t>
  </si>
  <si>
    <t>CUMPLEN CON EL NÚMERO DE CERTIFICACIONES
5
(SI / NO):</t>
  </si>
  <si>
    <t>UT SCI - STI - ANAVS</t>
  </si>
  <si>
    <t>ACAC</t>
  </si>
  <si>
    <t>UT SCI - STI - INCORBANK</t>
  </si>
  <si>
    <t>PROMIGAS TELECOMUNICACIONES</t>
  </si>
  <si>
    <t>STI</t>
  </si>
  <si>
    <t>TELMEX</t>
  </si>
  <si>
    <t>Consorcio ITELCA - STI</t>
  </si>
  <si>
    <t>Objeto del contrato y/o funciones y/o actividades desarrolladas 
(SI / NO)</t>
  </si>
  <si>
    <t>Diligenció CARTA DE INTENCIÓN - ANEXO 11
(SI / NO)</t>
  </si>
  <si>
    <t>MARCO AURELIO SOLANO ROSERO</t>
  </si>
  <si>
    <t>MARCO AURELIO SOLANO ROSERO
CC 12.954.249</t>
  </si>
  <si>
    <t>INSTITUCIÓN</t>
  </si>
  <si>
    <t>FECHA DE GRADO</t>
  </si>
  <si>
    <t>UNIVERSIDAD DEL CAUCA</t>
  </si>
  <si>
    <t>INGENIERO ELECTRÓNICO</t>
  </si>
  <si>
    <t>ESTUDIOS DE ESPECIALIZACIÓN EN TELECOMUNICACIONES</t>
  </si>
  <si>
    <t>ASETA - Org. Internacional</t>
  </si>
  <si>
    <t>FOLIO INICIO</t>
  </si>
  <si>
    <t>FOLIO FINALIZACIÓN</t>
  </si>
  <si>
    <t>SE TRASLAPA</t>
  </si>
  <si>
    <t>SE TRASLAPA
No hay ni día ni mes cierto de inicio ni de finalización del contrato</t>
  </si>
  <si>
    <t>EXPERIENCIA GENERAL: Mínima de 8 años como Ingeniero y en actividades relacionadas con la industria de las telecomunicaciones</t>
  </si>
  <si>
    <t>EXPERIENCIA ESPECÍFICA: Mínima de cinco (5) años en gerencia de proyectos de telecomunicaciones, y/o labores de consultoría relacionada con Telecomunicaciones y/o  regulación de telecomunicaciones y/o sistemas de satélites; y por lo menos un (1) año de estos en sistemas de satélites</t>
  </si>
  <si>
    <t>ODINSA</t>
  </si>
  <si>
    <t>Experiencia específica Mínima de 1 año en sistemas satelitales
CUMPLE (SI / NO):</t>
  </si>
  <si>
    <t>CLASIFICACIÓN</t>
  </si>
  <si>
    <t>Experiencia General en años:</t>
  </si>
  <si>
    <t>Experiencia General mínima en años:</t>
  </si>
  <si>
    <t>Experiencia General adicional en años:</t>
  </si>
  <si>
    <t>Experiencia Específica adicional en años:</t>
  </si>
  <si>
    <t>Experiencia Específica en años:</t>
  </si>
  <si>
    <t>Experiencia Específica mínima en años:</t>
  </si>
  <si>
    <t>Profesional en Derecho</t>
  </si>
  <si>
    <t xml:space="preserve">Nivel de estudio de posgrado titulado en derecho de las telecomunicaciones, y/o comercial, y/o societario, y/o administrativo y/o público, y/o de la competencia y/o económico </t>
  </si>
  <si>
    <t>EXPERIENCIA GENERAL: Mínima de ocho (8) años en regulación de servicios públicos y/o en el sector de las Tecnologías de la Información y las Telecomunicaciones</t>
  </si>
  <si>
    <t>EXPERIENCIA ESPECÍFICA: Mínima de cinco (5) años en labores de consultoría y/o asesoría en temas de telecomunicaciones y/o regulación de las Tecnologías de la Información y las Comunicaciones.</t>
  </si>
  <si>
    <t>EXPERTO JURÍDICO</t>
  </si>
  <si>
    <t>SOL MARINA DE LA ROSA
C.C. 32.529.617</t>
  </si>
  <si>
    <t>UNIVERSIDAD DE ANTIOQUIA</t>
  </si>
  <si>
    <t>ABOGADO</t>
  </si>
  <si>
    <t>EDATEL</t>
  </si>
  <si>
    <t>ORBITEL</t>
  </si>
  <si>
    <t>EPM</t>
  </si>
  <si>
    <t>CINTEL</t>
  </si>
  <si>
    <t>CRC</t>
  </si>
  <si>
    <t>NO hay prueba de la terminación del contrato</t>
  </si>
  <si>
    <t>INTERNEXA</t>
  </si>
  <si>
    <t>EPM BOGOTÁ</t>
  </si>
  <si>
    <t>EXPERTO FINANCIERO</t>
  </si>
  <si>
    <t>JUAN DANIEL OVIEDO
C.C. 79.941.641</t>
  </si>
  <si>
    <t xml:space="preserve">Profesional en Economía y/o Ingeniería Industrial y/o Administración de empresas y/o Finanzas </t>
  </si>
  <si>
    <t xml:space="preserve">Nivel de estudio de posgrado titulado en finanzas y/o economía </t>
  </si>
  <si>
    <t xml:space="preserve">EXPERIENCIA GENERAL: Mínima de ocho (8) años en estructuración de modelos de negocios o modelos financieros y/o en el análisis económico y financiero de mercados y proyectos de Tecnologías de la Información y las Comunicaciones y su modelación financiera </t>
  </si>
  <si>
    <t xml:space="preserve">EXPERIENCIA ESPECÍFICA: Mínima de cinco (5) años en labores de consultoría en temas de Tecnologías de la Información y las Comunicaciones y/o regulación de las Tecnologías de Información y las Comunicaciones </t>
  </si>
  <si>
    <t>ECONOMISTA</t>
  </si>
  <si>
    <t>Université de Tolouse 1</t>
  </si>
  <si>
    <t>MINTIC</t>
  </si>
  <si>
    <t>U DEL ROSARIO</t>
  </si>
  <si>
    <t>JUAN DANIEL OVIEDO</t>
  </si>
  <si>
    <t>Institud d´Economie Industriel</t>
  </si>
  <si>
    <t>STI - ITELCA</t>
  </si>
  <si>
    <t>225A</t>
  </si>
  <si>
    <t>EXPERIENCIA  ADICIONAL AL MINIMO REQUERIDO DEL EXPERTO TECNICO (MÁXIMO  300 PUNTOS)</t>
  </si>
  <si>
    <t>AÑOS DE EXPERIENCIA GENERAL</t>
  </si>
  <si>
    <t>PUNTAJE ASIGNADO (Máximo 50 Puntos)</t>
  </si>
  <si>
    <r>
      <t>Por  2</t>
    </r>
    <r>
      <rPr>
        <sz val="12"/>
        <color theme="1"/>
        <rFont val="Arial Narrow"/>
        <family val="2"/>
      </rPr>
      <t xml:space="preserve"> años  más</t>
    </r>
  </si>
  <si>
    <r>
      <t>Por  5</t>
    </r>
    <r>
      <rPr>
        <sz val="12"/>
        <color theme="1"/>
        <rFont val="Arial Narrow"/>
        <family val="2"/>
      </rPr>
      <t xml:space="preserve"> años  más</t>
    </r>
  </si>
  <si>
    <t>AÑOS DE EXPERIENCIA ESPECIFICA EN LABORES DE CONSULTORIA</t>
  </si>
  <si>
    <t xml:space="preserve">AÑOS DE EXPERIENCIA EN LABORES DE GERENCIA DE PROYECTOS  EN TELECOMUNICACIONES </t>
  </si>
  <si>
    <t>FORMACIÓN ACADEMICA</t>
  </si>
  <si>
    <t>MBA o Máster en Telecomunicaciones o afines</t>
  </si>
  <si>
    <t>Doctorado en Tecnologías de la Información y las Comunicaciones o afines</t>
  </si>
  <si>
    <t>PUNTAJE</t>
  </si>
  <si>
    <r>
      <t xml:space="preserve">EN CONSULTORÍA </t>
    </r>
    <r>
      <rPr>
        <sz val="11"/>
        <color theme="0"/>
        <rFont val="Calibri"/>
        <family val="2"/>
      </rPr>
      <t>↓</t>
    </r>
  </si>
  <si>
    <r>
      <t xml:space="preserve">EN GERENCIA DE PROYECTOS EN TELECOMUNICACIONES </t>
    </r>
    <r>
      <rPr>
        <b/>
        <sz val="11"/>
        <color theme="0"/>
        <rFont val="Calibri"/>
        <family val="2"/>
      </rPr>
      <t>↓</t>
    </r>
  </si>
  <si>
    <t>PUNTAJE ASIGNADO (Máximo 100 puntos)</t>
  </si>
  <si>
    <t>PUNTAJE ASIGNADO (Máximo 50 puntos)</t>
  </si>
  <si>
    <t>El titulo de MASTER adjuntado no se encuentra convalidado por el Ministerio de Educación</t>
  </si>
  <si>
    <t>EXPERIENCIA ADICIONAL A LA MINIMA REQUERIDA DEL EXPERTO JURIDICO (MÁXIMO 300 PUNTOS)</t>
  </si>
  <si>
    <t>PUNTAJE ASIGNADO (Máximo 50Puntos)</t>
  </si>
  <si>
    <t>AÑOS DE EXPERIENCIA ESPECIFICA  EN CONSULTORIA O ASESORIA EN TELECOMUNICACIONES</t>
  </si>
  <si>
    <t>Especialización Adicional a la mínima</t>
  </si>
  <si>
    <t xml:space="preserve">Magister </t>
  </si>
  <si>
    <t>AÑOS DE EXPERIENCIA ESPECÍFICA REGULACIÓN DE LAS TECNOLOGÍAS DE LA INFORMACIÓN Y LAS COMUNICACIONES.</t>
  </si>
  <si>
    <r>
      <t xml:space="preserve">EN CONSULTORÍA O ASESORIA EN TELECOMUNICACIONES </t>
    </r>
    <r>
      <rPr>
        <sz val="11"/>
        <color theme="0"/>
        <rFont val="Calibri"/>
        <family val="2"/>
      </rPr>
      <t>↓</t>
    </r>
  </si>
  <si>
    <r>
      <t xml:space="preserve">EN REGULACIÓN DE LAS TIC </t>
    </r>
    <r>
      <rPr>
        <b/>
        <sz val="11"/>
        <color theme="0"/>
        <rFont val="Calibri"/>
        <family val="2"/>
      </rPr>
      <t>↓</t>
    </r>
  </si>
  <si>
    <t>EXPERIENCIA  ADICIONAL A LA MINIMA REQUERIDA DEL EXPERTO FINANCIERO (MÁXIMO 300 PUNTOS)</t>
  </si>
  <si>
    <t>AÑOS DE EXPERIENCIA ESPECIFICA EN LABORES DE CONSULTORÍA EN TEMAS DE TIC Y/O REGULACIÓN DE LAS TIC</t>
  </si>
  <si>
    <t>FORMACION ACADEMICA</t>
  </si>
  <si>
    <t xml:space="preserve">MBA ó Magister en finanzas </t>
  </si>
  <si>
    <t>Consultoría</t>
  </si>
  <si>
    <t>UNIVERSIDAD EXTERNADO DE COLOMBIA</t>
  </si>
  <si>
    <t>ESPECIALISTA EN DERECHO DE LAS TELECOMUNICACIONES</t>
  </si>
  <si>
    <t>Regulación</t>
  </si>
  <si>
    <t>UNIVERSIDAD DEL ROSARIO</t>
  </si>
  <si>
    <t>DOCTOR EN CIENCIAS ECONÓMICAS</t>
  </si>
  <si>
    <t>AFIANZA LTDA.</t>
  </si>
  <si>
    <t>Asociación de Operadores de Televisión por suscripción y satelital de Colombia</t>
  </si>
  <si>
    <t>Sistemas Administración e Ingeniería</t>
  </si>
  <si>
    <t>DANIEL ENRIQUE MEDINA VELANDIA
C.C. 79.232.920</t>
  </si>
  <si>
    <t>UNIVERSIDAD JAVERIANA</t>
  </si>
  <si>
    <t>Ingeniero Electrónico</t>
  </si>
  <si>
    <t>UNIVERSIDAD DE LOS ANDES</t>
  </si>
  <si>
    <t>Especialista en Telemática</t>
  </si>
  <si>
    <t>proyectos</t>
  </si>
  <si>
    <t>ECOPETROL</t>
  </si>
  <si>
    <t>ESA</t>
  </si>
  <si>
    <t>D. MEDINA</t>
  </si>
  <si>
    <t>La certificación no se encuentra acompañada de su respectiva traducción</t>
  </si>
  <si>
    <t>CRT / MINCOMUNICACIONES</t>
  </si>
  <si>
    <t>Gobierno de El Salvador</t>
  </si>
  <si>
    <t>DANIEL MEDINA VELANDIA</t>
  </si>
  <si>
    <t>No hay prueba de terminación en la certificación</t>
  </si>
  <si>
    <t>INVERLINK</t>
  </si>
  <si>
    <t>DANIEL MEDINA</t>
  </si>
  <si>
    <t>T&amp;C</t>
  </si>
  <si>
    <t>Se traslapa</t>
  </si>
  <si>
    <t>No es visible el contratante, ni el objeto</t>
  </si>
  <si>
    <t>ICEA</t>
  </si>
  <si>
    <t>ETB</t>
  </si>
  <si>
    <t>No hay prueba de terminación en la certificación
Se traslapa</t>
  </si>
  <si>
    <t>UT BAL-SINGER</t>
  </si>
  <si>
    <t>El registro no certifica la terminación (86% de avance)
Se traslapa
Se certifica a la Empresa, no al experto</t>
  </si>
  <si>
    <t>UT CORFIVALLE - DURÁN, ACERO &amp; OSORIO</t>
  </si>
  <si>
    <t>LECG</t>
  </si>
  <si>
    <t>La certificación no evidencia que la experiencia en consultoría sea en Telecomunicaciones y/o Regulación y/o sistemas satelitales</t>
  </si>
  <si>
    <t>SUPERSERVICIOS</t>
  </si>
  <si>
    <t>No hay fecha cierta de inicio</t>
  </si>
  <si>
    <t>Se traslapa en parte</t>
  </si>
  <si>
    <t>Se certifica a T&amp;C, no al experto</t>
  </si>
  <si>
    <t>Compass Lexecon</t>
  </si>
  <si>
    <t>BLUENOTE</t>
  </si>
  <si>
    <t>OZIMIDIA SAS</t>
  </si>
  <si>
    <t>CETIC SAS</t>
  </si>
  <si>
    <t>INDOTEL</t>
  </si>
  <si>
    <t>UT BLUENOTE / TOVAR FAJARDO &amp; ASOCIADOS</t>
  </si>
  <si>
    <t>UNE</t>
  </si>
  <si>
    <t>FRANCISCO JAVIER CASTRO CÓRDOBA
C.C. 79.569.580</t>
  </si>
  <si>
    <t>Universidad Externado de Colombia</t>
  </si>
  <si>
    <t>Abogado</t>
  </si>
  <si>
    <t>Especialista en Derecho Económico</t>
  </si>
  <si>
    <t>ACIEM</t>
  </si>
  <si>
    <t>CGI</t>
  </si>
  <si>
    <t>CCTI</t>
  </si>
  <si>
    <t>TELBROAD SAS</t>
  </si>
  <si>
    <t>DINGLI</t>
  </si>
  <si>
    <t>JAHV MCGREGOR S.A.</t>
  </si>
  <si>
    <t>ITELCA - STI</t>
  </si>
  <si>
    <t>AXION</t>
  </si>
  <si>
    <t>VICTOR MANUEL MAYORGA TORRADO
C.C. 19.307.964</t>
  </si>
  <si>
    <t>University of the Pacific EEUU</t>
  </si>
  <si>
    <t>Bachelor of Science Mathematics - Economics</t>
  </si>
  <si>
    <t>University of Nevada EEUU</t>
  </si>
  <si>
    <t>Master of Science with a major in Economics</t>
  </si>
  <si>
    <t>BCH</t>
  </si>
  <si>
    <t>VICTOR MANUEL MAYORGA T.
CC 19307964</t>
  </si>
  <si>
    <t>ICAV</t>
  </si>
  <si>
    <t>En la certificación no se describe el objeto del contrato, funciones o actividades desarrolladas</t>
  </si>
  <si>
    <t>CORFIBOYACÁ S.A.</t>
  </si>
  <si>
    <t>CRT</t>
  </si>
  <si>
    <t>AFIANZA</t>
  </si>
  <si>
    <t>TELEFONICA PEREIRA</t>
  </si>
  <si>
    <t>La certificación se emite a nombre de la empresa, no del experto</t>
  </si>
  <si>
    <t>SUPERINTENDENCIA DE SERVICIOS PÚBLICOS DOMICILIARIOS</t>
  </si>
  <si>
    <t>Certificación repetida</t>
  </si>
  <si>
    <t>No hay prueba de terminación</t>
  </si>
  <si>
    <t>YANKEE GROUP</t>
  </si>
  <si>
    <t>ADPOSTAL</t>
  </si>
  <si>
    <t>VICTOR MANUEL MAYORGA T.</t>
  </si>
  <si>
    <t>UNION POSTALE UNIVERSALLE</t>
  </si>
  <si>
    <t>T Y C</t>
  </si>
  <si>
    <t>SAI</t>
  </si>
  <si>
    <t>SUMATORIA S.A.</t>
  </si>
  <si>
    <t>ASOCEL</t>
  </si>
  <si>
    <t>REMOLINA ESTRADA</t>
  </si>
  <si>
    <t>UT SAI - GOMEZ JAECKEL</t>
  </si>
  <si>
    <t>ECONOMETRÍA CONSULTORES</t>
  </si>
  <si>
    <t>TVPC</t>
  </si>
  <si>
    <t>GOMEZ CONSULTORES</t>
  </si>
  <si>
    <t>Arthur D. Little</t>
  </si>
  <si>
    <t>La certificación no cuenta con el Término de ejecución del contrato, con indicación de la fecha cierta de iniciación ni terminación del mismo</t>
  </si>
  <si>
    <t>COMCEL</t>
  </si>
  <si>
    <t>ASETA</t>
  </si>
  <si>
    <t>No hay fecha cierta de finalización</t>
  </si>
  <si>
    <t>El MBA presentado no se encuentra convalidado por el Ministerio de Educación</t>
  </si>
  <si>
    <t>ALCALDIA MAYOR DE BOGOTA D.C</t>
  </si>
  <si>
    <t>ITECO LTDA</t>
  </si>
  <si>
    <t>MINISTERIO DE TECNOLOGIAS DE LA INFORMACION Y LAS COMUNICACIONES</t>
  </si>
  <si>
    <t>MINISTERIO DE COMUNICACIONES</t>
  </si>
  <si>
    <t>UNION TEMPORAL CTDI-PRECOM</t>
  </si>
  <si>
    <t>CONSORCIO INTV PCS-TMC</t>
  </si>
  <si>
    <t>SANDRA LIZETTE MORENO PARRA 
C.C. 52.220.247</t>
  </si>
  <si>
    <t>UNIVERSIDAD AUTONOMA DE COLOMBIA</t>
  </si>
  <si>
    <t>INGENIERA ELECTRONICA</t>
  </si>
  <si>
    <t>UNIVERSIDAD SANTO TOMAS</t>
  </si>
  <si>
    <t>ESPECIALISTA EN GERENCIA DE PROYECTOS DE INGENIERIA EN TELECOMUNICACIONES</t>
  </si>
  <si>
    <t>Asociación Colombiana para el avance de la ciencia</t>
  </si>
  <si>
    <t>Asesel</t>
  </si>
  <si>
    <t>Ministerio de las Tecnologías de la información y las comunicaciones</t>
  </si>
  <si>
    <t>Serdan</t>
  </si>
  <si>
    <t>Eficacia</t>
  </si>
  <si>
    <t>Dielcom SAS</t>
  </si>
  <si>
    <t>GONZALO AVILA PULIDO.  
CC 79.231.497</t>
  </si>
  <si>
    <t>ESPECIALISTA EN DERECHO COMERCIAL</t>
  </si>
  <si>
    <t>EMPRESA DE TELEFONOS DE BOGOTA</t>
  </si>
  <si>
    <t>EMPRESA DISTRITAL DE TRANSPORTES URBANOS</t>
  </si>
  <si>
    <t>COMISION NACIONAL DE TELEVISION</t>
  </si>
  <si>
    <t>4.1</t>
  </si>
  <si>
    <t>No hay fecha de finalización del cargo</t>
  </si>
  <si>
    <t>Asesoría</t>
  </si>
  <si>
    <t>4.2</t>
  </si>
  <si>
    <t>4.3</t>
  </si>
  <si>
    <t>4.4</t>
  </si>
  <si>
    <t>4.5</t>
  </si>
  <si>
    <t>4.6</t>
  </si>
  <si>
    <t>CLAUDIA EUGENIA ABONDANO SARMIENTO.
CC. 51.684.005</t>
  </si>
  <si>
    <t>COLEGIO MAYOR DE NUESTRA SENORA DEL ROSARIO</t>
  </si>
  <si>
    <t>ESPECIALISTA EN FINANZAS PRIVADAS</t>
  </si>
  <si>
    <t>CORPORACION DE AHORRO Y VIVIENDA COLPATRIA - UPAC</t>
  </si>
  <si>
    <t>ANALISTA DE PRESUPUESTO</t>
  </si>
  <si>
    <t>GOBERNACION DE CUNDINAMARCA</t>
  </si>
  <si>
    <t>CARGO RELACIONADO DICE: TEC.PLAN.REG.URB.III-56 DE LA SECCION PLAN…</t>
  </si>
  <si>
    <t>CORPORACION FINANCIERA COLOMBIANA</t>
  </si>
  <si>
    <t>PROGRESO, CORPORACION FINANCIERA</t>
  </si>
  <si>
    <t>COLTEMPORA</t>
  </si>
  <si>
    <t>FONADE</t>
  </si>
  <si>
    <t>INTERNET POR COLOMBIA</t>
  </si>
  <si>
    <t>COLOMBIA DIGITAL</t>
  </si>
  <si>
    <t>CUMPLE</t>
  </si>
  <si>
    <t>UT AFIANZA - TELBROAD</t>
  </si>
  <si>
    <t>ITECO</t>
  </si>
  <si>
    <t xml:space="preserve">3.3.1.3.2
REQUISITOS MINIMOS DEL EQUIPO DE TRABAJO </t>
  </si>
  <si>
    <t>Experiencia general</t>
  </si>
  <si>
    <t>Profesión</t>
  </si>
  <si>
    <t>Posgrado</t>
  </si>
  <si>
    <t>Experiencia específica</t>
  </si>
  <si>
    <t>Experiencia satelital</t>
  </si>
  <si>
    <t>Carta de intención</t>
  </si>
  <si>
    <t>OFERENTE</t>
  </si>
  <si>
    <t>ÍTEM</t>
  </si>
  <si>
    <t xml:space="preserve"> U.T. Gómez Jaeckl - SAI S.A.S</t>
  </si>
  <si>
    <t>3.4.1.
EXPERIENCIA ADICIONAL DEL EQUIPO DE TRABAJO</t>
  </si>
  <si>
    <t>Experiencia general adicional</t>
  </si>
  <si>
    <t>Experiencia específica (consultoría)</t>
  </si>
  <si>
    <t>Experiencia específica (G. proyectos)</t>
  </si>
  <si>
    <t>Formación académica</t>
  </si>
  <si>
    <t>Experiencia específica (regulación)</t>
  </si>
  <si>
    <t>SUMA</t>
  </si>
  <si>
    <t>SE ASIGNA PUNTAJE
(SI / NO)</t>
  </si>
  <si>
    <t>EVALUACIÓN TÉCNICA HABILITANTE</t>
  </si>
  <si>
    <t>EVALUACIÓN TÉCNICA PONDERABLE</t>
  </si>
  <si>
    <t>No es posible identificar cuanto de ese tiempo corresponde a regulación, por lo que se asigna a CONSULTORÍA Y/O ASESORÍA, de acuerdo al desempeño certificado (ASESORÍA JURÍDICA)</t>
  </si>
  <si>
    <t>Doctorado</t>
  </si>
  <si>
    <t>EL CARGO RELACIONADO DICE: EJECUTIVA DE PROYECTOS.</t>
  </si>
  <si>
    <t xml:space="preserve">CARGO RELACIONADO DICE: DIRECTORA TECNICA. </t>
  </si>
  <si>
    <t>De las certificaciones validas, la experiencia relacionada correspondiente a la experiencia adicional es en labores de asesoría / Consultoría, no en GERENCIA DE PROYECTOS</t>
  </si>
  <si>
    <r>
      <t xml:space="preserve">NOTA: </t>
    </r>
    <r>
      <rPr>
        <i/>
        <sz val="11"/>
        <color theme="1"/>
        <rFont val="Calibri"/>
        <family val="2"/>
        <scheme val="minor"/>
      </rPr>
      <t>EVALUACIÓN REALIZADA CON BASE EN LA COPIA 2 DE CADA UNO DE LOS OFERENTES</t>
    </r>
  </si>
  <si>
    <t>ES UNA EXPERIENCIA COMO PASANTE, PREVIA A LA EXPEDICIÓN DE LA MATRÍCULA PROFESIONAL (25 SEP 2000)</t>
  </si>
  <si>
    <t>ES UNA EXPERIENCIA COMO PASANTE, PREVIA A LA EXPEDICIÓN DE LA MATRÍCULA PROFESIONAL (25 SEP 2000). LAS FECHAS DE INICIO Y FINALIZACION, ESTAN TROCADAS.</t>
  </si>
  <si>
    <t>Se descuentan los días correspondientes a las certificaciones validas en la Comisión. En las funciones no aparecen actividades de consultoría y/o asesoría</t>
  </si>
  <si>
    <t>No se puede evidenciar seriedad ni cumplimiento</t>
  </si>
  <si>
    <t>Esa experiencia ya fue validada por el folio 101</t>
  </si>
  <si>
    <t>La certificación es para PROFESIONAL MANTENIMIENTO. No es explicita la GERENCIA DE PROYECTOS</t>
  </si>
  <si>
    <t>La certificación es para PROFESIONAL SOPORTE MANTENIMIENTO NACIONAL RADIO Y TV . No es explicita la GERENCIA DE PROYECTOS</t>
  </si>
  <si>
    <t>La certificación es para LÍDER OPERACIÓN Y CONTROL . No es explicita la GERENCIA DE PROYECTOS</t>
  </si>
  <si>
    <t>consultoría</t>
  </si>
  <si>
    <t>No existe documento que acredite la terminación y/o liquidación del contrato en los términos de calidad requeridos. El contrato está a nombre de la empresa AFIANZA y no del integrante del equipo de trabajo</t>
  </si>
  <si>
    <t>No existe documento que acredite la terminación y/o liquidación del contrato en los términos de calidad requeridos</t>
  </si>
  <si>
    <t>No existe documento que acredite la terminación y/o liquidación del contrato en los términos de calidad requeridos. La certificación no cuenta con el Término de ejecución del contrato, con indicación de la fecha cierta de iniciación ni terminación del mismo</t>
  </si>
  <si>
    <t>Comisión Nacional de Televisión</t>
  </si>
  <si>
    <t>3.4.3.
APOYO A LA INDUSTRIA NAL.</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</si>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</sst>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quot;$&quot;* #,##0.00_);_(&quot;$&quot;* \(#,##0.00\);_(&quot;$&quot;* &quot;-&quot;??_);_(@_)"/>
    <numFmt numFmtId="165" formatCode="_-&quot;$&quot;* #,##0_-;\-&quot;$&quot;* #,##0_-;_-&quot;$&quot;* &quot;-&quot;??_-;_-@_-"/>
    <numFmt numFmtId="166" formatCode="_-* #,##0\ _€_-;\-* #,##0\ _€_-;_-* &quot;-&quot;??\ _€_-;_-@_-"/>
  </numFmts>
  <fonts count="22" x14ac:knownFonts="1">
    <font>
      <sz val="11"/>
      <color theme="1"/>
      <name val="Calibri"/>
      <family val="2"/>
      <scheme val="minor"/>
    </font>
    <font>
      <sz val="11"/>
      <color theme="1"/>
      <name val="Calibri"/>
      <family val="2"/>
      <scheme val="minor"/>
    </font>
    <font>
      <b/>
      <sz val="11"/>
      <color theme="0"/>
      <name val="Calibri"/>
      <family val="2"/>
      <scheme val="minor"/>
    </font>
    <font>
      <b/>
      <i/>
      <u val="singleAccounting"/>
      <sz val="14"/>
      <name val="Calibri"/>
      <family val="2"/>
      <scheme val="minor"/>
    </font>
    <font>
      <b/>
      <sz val="11"/>
      <name val="Calibri"/>
      <family val="2"/>
      <scheme val="minor"/>
    </font>
    <font>
      <sz val="11"/>
      <name val="Calibri"/>
      <family val="2"/>
      <scheme val="minor"/>
    </font>
    <font>
      <b/>
      <sz val="12"/>
      <color theme="1"/>
      <name val="Arial Narrow"/>
      <family val="2"/>
    </font>
    <font>
      <sz val="11"/>
      <color theme="1"/>
      <name val="Arial Narrow"/>
      <family val="2"/>
    </font>
    <font>
      <sz val="12"/>
      <color theme="1"/>
      <name val="Arial Narrow"/>
      <family val="2"/>
    </font>
    <font>
      <sz val="11"/>
      <color theme="0"/>
      <name val="Calibri"/>
      <family val="2"/>
    </font>
    <font>
      <b/>
      <sz val="11"/>
      <color theme="0"/>
      <name val="Calibri"/>
      <family val="2"/>
    </font>
    <font>
      <b/>
      <i/>
      <u/>
      <sz val="16"/>
      <color theme="1"/>
      <name val="Arial Narrow"/>
      <family val="2"/>
    </font>
    <font>
      <b/>
      <sz val="11"/>
      <color theme="1"/>
      <name val="Calibri"/>
      <family val="2"/>
      <scheme val="minor"/>
    </font>
    <font>
      <b/>
      <sz val="28"/>
      <name val="Calibri"/>
      <family val="2"/>
      <scheme val="minor"/>
    </font>
    <font>
      <sz val="26"/>
      <name val="Calibri"/>
      <family val="2"/>
      <scheme val="minor"/>
    </font>
    <font>
      <sz val="28"/>
      <name val="Calibri"/>
      <family val="2"/>
      <scheme val="minor"/>
    </font>
    <font>
      <sz val="20"/>
      <color theme="1"/>
      <name val="Calibri"/>
      <family val="2"/>
      <scheme val="minor"/>
    </font>
    <font>
      <sz val="28"/>
      <color theme="1"/>
      <name val="Calibri"/>
      <family val="2"/>
      <scheme val="minor"/>
    </font>
    <font>
      <b/>
      <sz val="12"/>
      <color theme="0"/>
      <name val="Calibri"/>
      <family val="2"/>
      <scheme val="minor"/>
    </font>
    <font>
      <b/>
      <i/>
      <sz val="11"/>
      <color theme="1"/>
      <name val="Calibri"/>
      <family val="2"/>
      <scheme val="minor"/>
    </font>
    <font>
      <i/>
      <sz val="11"/>
      <color theme="1"/>
      <name val="Calibri"/>
      <family val="2"/>
      <scheme val="minor"/>
    </font>
    <font>
      <b/>
      <sz val="11"/>
      <color rgb="FFFF0000"/>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0.499984740745262"/>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106">
    <xf numFmtId="0" fontId="0" fillId="0" borderId="0" xfId="0"/>
    <xf numFmtId="0" fontId="2" fillId="5"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6" borderId="0" xfId="0" applyFont="1" applyFill="1" applyAlignment="1">
      <alignment vertical="center" wrapText="1"/>
    </xf>
    <xf numFmtId="0" fontId="5" fillId="6" borderId="0" xfId="0" applyFont="1" applyFill="1" applyAlignment="1">
      <alignment vertical="center" wrapText="1"/>
    </xf>
    <xf numFmtId="0" fontId="4" fillId="6" borderId="0" xfId="0" applyFont="1" applyFill="1" applyAlignment="1">
      <alignment horizontal="left" vertical="center" wrapText="1" indent="1"/>
    </xf>
    <xf numFmtId="0" fontId="5" fillId="6" borderId="1" xfId="0" applyFont="1" applyFill="1" applyBorder="1" applyAlignment="1">
      <alignment horizontal="center" vertical="center" wrapText="1"/>
    </xf>
    <xf numFmtId="0" fontId="5" fillId="6" borderId="1" xfId="0" applyFont="1" applyFill="1" applyBorder="1" applyAlignment="1">
      <alignment vertical="center" wrapText="1"/>
    </xf>
    <xf numFmtId="0" fontId="5" fillId="6" borderId="1" xfId="0" applyFont="1" applyFill="1" applyBorder="1" applyAlignment="1">
      <alignment horizontal="left" vertical="center" wrapText="1"/>
    </xf>
    <xf numFmtId="15" fontId="5" fillId="6" borderId="1" xfId="0" applyNumberFormat="1" applyFont="1" applyFill="1" applyBorder="1" applyAlignment="1">
      <alignment horizontal="center" vertical="center" wrapText="1"/>
    </xf>
    <xf numFmtId="9" fontId="5" fillId="6" borderId="1" xfId="0" applyNumberFormat="1" applyFont="1" applyFill="1" applyBorder="1" applyAlignment="1">
      <alignment horizontal="center" vertical="center" wrapText="1"/>
    </xf>
    <xf numFmtId="0" fontId="5" fillId="6" borderId="0" xfId="0" applyFont="1" applyFill="1" applyAlignment="1">
      <alignment horizontal="center" vertical="center" wrapText="1"/>
    </xf>
    <xf numFmtId="0" fontId="4" fillId="6" borderId="0" xfId="0" applyFont="1" applyFill="1" applyAlignment="1">
      <alignment horizontal="center" vertical="center" wrapText="1"/>
    </xf>
    <xf numFmtId="0" fontId="4" fillId="3" borderId="1" xfId="0" applyFont="1" applyFill="1" applyBorder="1" applyAlignment="1">
      <alignment vertical="center" wrapText="1"/>
    </xf>
    <xf numFmtId="0" fontId="5" fillId="6" borderId="0" xfId="0" applyFont="1" applyFill="1" applyBorder="1" applyAlignment="1">
      <alignment horizontal="center" vertical="center" wrapText="1"/>
    </xf>
    <xf numFmtId="0" fontId="5" fillId="6" borderId="4" xfId="0" applyFont="1" applyFill="1" applyBorder="1" applyAlignment="1">
      <alignment vertical="center" wrapText="1"/>
    </xf>
    <xf numFmtId="0" fontId="5" fillId="3" borderId="1" xfId="0" applyFont="1" applyFill="1" applyBorder="1" applyAlignment="1">
      <alignment horizontal="center" vertical="center" wrapText="1"/>
    </xf>
    <xf numFmtId="1" fontId="5" fillId="6" borderId="1"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2" fontId="5" fillId="6"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15" fontId="5" fillId="6" borderId="0" xfId="0" applyNumberFormat="1" applyFont="1" applyFill="1" applyAlignment="1">
      <alignment vertical="center" wrapText="1"/>
    </xf>
    <xf numFmtId="165" fontId="5" fillId="6" borderId="1" xfId="1" applyNumberFormat="1" applyFont="1" applyFill="1" applyBorder="1" applyAlignment="1">
      <alignment horizontal="center" vertical="center" wrapText="1"/>
    </xf>
    <xf numFmtId="165" fontId="5" fillId="3" borderId="1" xfId="1" applyNumberFormat="1" applyFont="1" applyFill="1" applyBorder="1" applyAlignment="1">
      <alignment vertical="center" wrapText="1"/>
    </xf>
    <xf numFmtId="165" fontId="3" fillId="3" borderId="1" xfId="0" applyNumberFormat="1" applyFont="1" applyFill="1" applyBorder="1" applyAlignment="1">
      <alignment vertical="center" wrapText="1"/>
    </xf>
    <xf numFmtId="166" fontId="5" fillId="3" borderId="1" xfId="2"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4" fillId="6"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2" fontId="4" fillId="4" borderId="1" xfId="0"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2" fontId="5" fillId="6" borderId="0" xfId="0" applyNumberFormat="1" applyFont="1" applyFill="1" applyAlignment="1">
      <alignment vertical="center" wrapText="1"/>
    </xf>
    <xf numFmtId="0" fontId="6" fillId="0" borderId="3" xfId="0" applyFont="1" applyBorder="1" applyAlignment="1">
      <alignment horizontal="center" vertical="center" wrapText="1"/>
    </xf>
    <xf numFmtId="0" fontId="0" fillId="6" borderId="0" xfId="0" applyFill="1" applyAlignment="1">
      <alignment wrapText="1"/>
    </xf>
    <xf numFmtId="0" fontId="0" fillId="0" borderId="0" xfId="0" applyAlignment="1">
      <alignment wrapText="1"/>
    </xf>
    <xf numFmtId="0" fontId="0" fillId="6" borderId="1" xfId="0" applyFill="1" applyBorder="1" applyAlignment="1">
      <alignment wrapText="1"/>
    </xf>
    <xf numFmtId="0" fontId="11" fillId="7"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4" borderId="4" xfId="0" applyFont="1" applyFill="1" applyBorder="1" applyAlignment="1">
      <alignment vertical="center" wrapText="1"/>
    </xf>
    <xf numFmtId="0" fontId="5" fillId="8" borderId="1" xfId="0" applyFont="1" applyFill="1" applyBorder="1" applyAlignment="1">
      <alignment horizontal="center" vertical="center" wrapText="1"/>
    </xf>
    <xf numFmtId="0" fontId="5" fillId="6" borderId="4" xfId="0" applyFont="1" applyFill="1" applyBorder="1" applyAlignment="1">
      <alignment horizontal="left" vertical="center" wrapText="1"/>
    </xf>
    <xf numFmtId="0" fontId="0" fillId="6" borderId="1" xfId="0" applyFill="1" applyBorder="1" applyAlignment="1">
      <alignment vertical="center" wrapText="1"/>
    </xf>
    <xf numFmtId="166" fontId="5" fillId="6" borderId="0" xfId="2" applyNumberFormat="1" applyFont="1" applyFill="1" applyAlignment="1">
      <alignment vertical="center" wrapText="1"/>
    </xf>
    <xf numFmtId="2" fontId="5" fillId="4" borderId="1" xfId="0" applyNumberFormat="1" applyFont="1" applyFill="1" applyBorder="1" applyAlignment="1">
      <alignment horizontal="center" vertical="center" wrapText="1"/>
    </xf>
    <xf numFmtId="0" fontId="8" fillId="6" borderId="1" xfId="0" applyFont="1" applyFill="1" applyBorder="1" applyAlignment="1">
      <alignment horizontal="center" vertical="center" wrapText="1"/>
    </xf>
    <xf numFmtId="0" fontId="13" fillId="3" borderId="1" xfId="0" applyFont="1" applyFill="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14"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0" fillId="0" borderId="1" xfId="0" applyBorder="1" applyAlignment="1">
      <alignment horizontal="center" vertical="center" wrapText="1"/>
    </xf>
    <xf numFmtId="0" fontId="12" fillId="0" borderId="0" xfId="0" applyFont="1" applyAlignment="1">
      <alignment horizontal="left" vertical="center" wrapText="1"/>
    </xf>
    <xf numFmtId="0" fontId="0" fillId="0" borderId="1" xfId="0" applyBorder="1" applyAlignment="1">
      <alignment vertical="center" wrapText="1"/>
    </xf>
    <xf numFmtId="0" fontId="0" fillId="3" borderId="1" xfId="0" applyFill="1" applyBorder="1" applyAlignment="1">
      <alignment vertical="center" wrapText="1"/>
    </xf>
    <xf numFmtId="0" fontId="0" fillId="3" borderId="1" xfId="0" applyFill="1" applyBorder="1" applyAlignment="1">
      <alignment horizontal="center" vertical="center" wrapText="1"/>
    </xf>
    <xf numFmtId="0" fontId="0" fillId="6" borderId="1" xfId="0" applyFill="1" applyBorder="1" applyAlignment="1">
      <alignment horizontal="center" vertical="center" wrapText="1"/>
    </xf>
    <xf numFmtId="0" fontId="8" fillId="2" borderId="1" xfId="0" applyFont="1" applyFill="1" applyBorder="1" applyAlignment="1">
      <alignment horizontal="center" vertical="center" wrapText="1"/>
    </xf>
    <xf numFmtId="0" fontId="0" fillId="6" borderId="0" xfId="0" applyFill="1" applyAlignment="1">
      <alignment vertical="center" wrapText="1"/>
    </xf>
    <xf numFmtId="0" fontId="0" fillId="6" borderId="0" xfId="0" applyFill="1" applyAlignment="1">
      <alignment horizontal="center" vertical="center" wrapText="1"/>
    </xf>
    <xf numFmtId="0" fontId="12" fillId="6" borderId="0" xfId="0" applyFont="1" applyFill="1" applyAlignment="1">
      <alignment horizontal="left" vertical="center" wrapText="1"/>
    </xf>
    <xf numFmtId="0" fontId="2" fillId="5" borderId="1" xfId="0" applyFont="1" applyFill="1" applyBorder="1" applyAlignment="1">
      <alignment horizontal="center" vertical="center" wrapText="1"/>
    </xf>
    <xf numFmtId="2" fontId="21" fillId="4" borderId="1" xfId="0" applyNumberFormat="1" applyFont="1" applyFill="1" applyBorder="1" applyAlignment="1">
      <alignment horizontal="center" vertical="center" wrapText="1"/>
    </xf>
    <xf numFmtId="0" fontId="5" fillId="9" borderId="0" xfId="0" applyFont="1" applyFill="1" applyAlignment="1">
      <alignment vertical="center" wrapText="1"/>
    </xf>
    <xf numFmtId="0" fontId="0" fillId="0" borderId="1" xfId="0"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19" fillId="6" borderId="0" xfId="0" applyFont="1" applyFill="1" applyAlignment="1">
      <alignment horizontal="left" vertical="center" wrapText="1"/>
    </xf>
    <xf numFmtId="0" fontId="1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2" fillId="3" borderId="1" xfId="0" applyFont="1" applyFill="1" applyBorder="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12" fillId="3"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3">
    <cellStyle name="Millares" xfId="2" builtinId="3"/>
    <cellStyle name="Moneda" xfId="1" builtinId="4"/>
    <cellStyle name="Normal" xfId="0" builtinId="0"/>
  </cellStyles>
  <dxfs count="3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6"/>
  <sheetViews>
    <sheetView zoomScale="70" zoomScaleNormal="70" zoomScaleSheetLayoutView="40" workbookViewId="0">
      <selection activeCell="A10" sqref="A10"/>
    </sheetView>
  </sheetViews>
  <sheetFormatPr baseColWidth="10" defaultColWidth="11.42578125" defaultRowHeight="15" x14ac:dyDescent="0.25"/>
  <cols>
    <col min="1" max="1" width="4.5703125" style="4" customWidth="1"/>
    <col min="2" max="2" width="13.42578125" style="4" bestFit="1" customWidth="1"/>
    <col min="3" max="3" width="76.85546875" style="4" customWidth="1"/>
    <col min="4" max="4" width="17.140625" style="4" bestFit="1" customWidth="1"/>
    <col min="5" max="5" width="20.5703125" style="4" bestFit="1" customWidth="1"/>
    <col min="6" max="6" width="24.85546875" style="4" bestFit="1" customWidth="1"/>
    <col min="7" max="7" width="34.85546875" style="4" bestFit="1" customWidth="1"/>
    <col min="8" max="8" width="27.85546875" style="4" bestFit="1" customWidth="1"/>
    <col min="9" max="9" width="27.85546875" style="4" customWidth="1"/>
    <col min="10" max="10" width="21.28515625" style="4" bestFit="1" customWidth="1"/>
    <col min="11" max="11" width="25" style="4" customWidth="1"/>
    <col min="12" max="12" width="28.28515625" style="4" customWidth="1"/>
    <col min="13" max="14" width="26.28515625" style="4" customWidth="1"/>
    <col min="15" max="15" width="56.5703125" style="4" customWidth="1"/>
    <col min="16" max="16384" width="11.42578125" style="4"/>
  </cols>
  <sheetData>
    <row r="2" spans="2:15" x14ac:dyDescent="0.25">
      <c r="B2" s="3" t="s">
        <v>1</v>
      </c>
      <c r="C2" s="3" t="s">
        <v>0</v>
      </c>
    </row>
    <row r="3" spans="2:15" x14ac:dyDescent="0.25">
      <c r="B3" s="5" t="s">
        <v>2</v>
      </c>
      <c r="C3" s="5" t="s">
        <v>3</v>
      </c>
    </row>
    <row r="5" spans="2:15" s="12" customFormat="1" ht="80.25" customHeight="1" x14ac:dyDescent="0.25">
      <c r="C5" s="1" t="s">
        <v>35</v>
      </c>
      <c r="D5" s="1" t="s">
        <v>39</v>
      </c>
      <c r="E5" s="20" t="s">
        <v>38</v>
      </c>
      <c r="F5" s="20" t="s">
        <v>40</v>
      </c>
      <c r="G5" s="1" t="s">
        <v>41</v>
      </c>
      <c r="H5" s="20" t="s">
        <v>14</v>
      </c>
      <c r="I5" s="20" t="s">
        <v>15</v>
      </c>
      <c r="J5" s="1" t="s">
        <v>9</v>
      </c>
      <c r="K5" s="1" t="s">
        <v>10</v>
      </c>
      <c r="L5" s="1" t="s">
        <v>11</v>
      </c>
      <c r="M5" s="1" t="s">
        <v>12</v>
      </c>
      <c r="N5" s="1" t="s">
        <v>13</v>
      </c>
      <c r="O5" s="1" t="s">
        <v>24</v>
      </c>
    </row>
    <row r="6" spans="2:15" ht="24.75" customHeight="1" x14ac:dyDescent="0.25">
      <c r="C6" s="13" t="s">
        <v>4</v>
      </c>
      <c r="D6" s="6" t="s">
        <v>22</v>
      </c>
      <c r="E6" s="6" t="s">
        <v>22</v>
      </c>
      <c r="F6" s="6" t="s">
        <v>22</v>
      </c>
      <c r="G6" s="6" t="s">
        <v>22</v>
      </c>
      <c r="H6" s="22">
        <v>700000000</v>
      </c>
      <c r="I6" s="10">
        <v>0.35</v>
      </c>
      <c r="J6" s="23">
        <f>+H6*I6</f>
        <v>244999999.99999997</v>
      </c>
      <c r="K6" s="7" t="s">
        <v>37</v>
      </c>
      <c r="L6" s="8" t="s">
        <v>45</v>
      </c>
      <c r="M6" s="9">
        <v>41180</v>
      </c>
      <c r="N6" s="9">
        <v>41270</v>
      </c>
      <c r="O6" s="7"/>
    </row>
    <row r="7" spans="2:15" x14ac:dyDescent="0.25">
      <c r="C7" s="13" t="s">
        <v>5</v>
      </c>
      <c r="D7" s="6" t="s">
        <v>22</v>
      </c>
      <c r="E7" s="6" t="s">
        <v>22</v>
      </c>
      <c r="F7" s="6" t="s">
        <v>22</v>
      </c>
      <c r="G7" s="6" t="s">
        <v>22</v>
      </c>
      <c r="H7" s="22">
        <v>1476240000</v>
      </c>
      <c r="I7" s="10">
        <v>0.33</v>
      </c>
      <c r="J7" s="23">
        <f>+H7*I7</f>
        <v>487159200</v>
      </c>
      <c r="K7" s="7" t="s">
        <v>46</v>
      </c>
      <c r="L7" s="8" t="s">
        <v>47</v>
      </c>
      <c r="M7" s="9">
        <v>40016</v>
      </c>
      <c r="N7" s="9">
        <v>40158</v>
      </c>
      <c r="O7" s="7"/>
    </row>
    <row r="8" spans="2:15" ht="30" x14ac:dyDescent="0.25">
      <c r="C8" s="13" t="s">
        <v>6</v>
      </c>
      <c r="D8" s="6" t="s">
        <v>22</v>
      </c>
      <c r="E8" s="6" t="s">
        <v>22</v>
      </c>
      <c r="F8" s="6" t="s">
        <v>22</v>
      </c>
      <c r="G8" s="6" t="s">
        <v>22</v>
      </c>
      <c r="H8" s="22">
        <f>455300000+204478800</f>
        <v>659778800</v>
      </c>
      <c r="I8" s="10">
        <v>1</v>
      </c>
      <c r="J8" s="23">
        <f>+H8*I8</f>
        <v>659778800</v>
      </c>
      <c r="K8" s="7" t="s">
        <v>48</v>
      </c>
      <c r="L8" s="8" t="s">
        <v>49</v>
      </c>
      <c r="M8" s="9">
        <v>38005</v>
      </c>
      <c r="N8" s="9">
        <v>40513</v>
      </c>
      <c r="O8" s="7"/>
    </row>
    <row r="9" spans="2:15" ht="24.75" customHeight="1" x14ac:dyDescent="0.25">
      <c r="C9" s="13" t="s">
        <v>7</v>
      </c>
      <c r="D9" s="6" t="s">
        <v>22</v>
      </c>
      <c r="E9" s="6" t="s">
        <v>22</v>
      </c>
      <c r="F9" s="6" t="s">
        <v>22</v>
      </c>
      <c r="G9" s="6" t="s">
        <v>22</v>
      </c>
      <c r="H9" s="22">
        <v>35000000</v>
      </c>
      <c r="I9" s="10">
        <v>1</v>
      </c>
      <c r="J9" s="23">
        <f>+H9*I9</f>
        <v>35000000</v>
      </c>
      <c r="K9" s="7" t="s">
        <v>50</v>
      </c>
      <c r="L9" s="8" t="s">
        <v>49</v>
      </c>
      <c r="M9" s="9">
        <v>38990</v>
      </c>
      <c r="N9" s="9">
        <v>39022</v>
      </c>
      <c r="O9" s="7"/>
    </row>
    <row r="10" spans="2:15" ht="24.75" customHeight="1" x14ac:dyDescent="0.25">
      <c r="C10" s="13" t="s">
        <v>8</v>
      </c>
      <c r="D10" s="6" t="s">
        <v>22</v>
      </c>
      <c r="E10" s="6" t="s">
        <v>22</v>
      </c>
      <c r="F10" s="6" t="s">
        <v>22</v>
      </c>
      <c r="G10" s="6" t="s">
        <v>22</v>
      </c>
      <c r="H10" s="22">
        <v>1700000000</v>
      </c>
      <c r="I10" s="10">
        <v>0.5</v>
      </c>
      <c r="J10" s="23">
        <f>+H10*I10</f>
        <v>850000000</v>
      </c>
      <c r="K10" s="7" t="s">
        <v>36</v>
      </c>
      <c r="L10" s="8" t="s">
        <v>51</v>
      </c>
      <c r="M10" s="9">
        <v>41232</v>
      </c>
      <c r="N10" s="9">
        <v>41470</v>
      </c>
      <c r="O10" s="7"/>
    </row>
    <row r="11" spans="2:15" ht="21.6" x14ac:dyDescent="0.35">
      <c r="J11" s="24">
        <f>SUM(J6:J10)</f>
        <v>2276938000</v>
      </c>
    </row>
    <row r="12" spans="2:15" ht="29.25" customHeight="1" x14ac:dyDescent="0.35"/>
    <row r="13" spans="2:15" ht="42.75" customHeight="1" x14ac:dyDescent="0.35">
      <c r="C13" s="13" t="s">
        <v>42</v>
      </c>
      <c r="D13" s="6" t="s">
        <v>22</v>
      </c>
    </row>
    <row r="14" spans="2:15" ht="84.75" customHeight="1" x14ac:dyDescent="0.25">
      <c r="C14" s="13" t="s">
        <v>43</v>
      </c>
      <c r="D14" s="6" t="s">
        <v>22</v>
      </c>
      <c r="M14" s="21"/>
    </row>
    <row r="15" spans="2:15" ht="45" x14ac:dyDescent="0.25">
      <c r="C15" s="13" t="s">
        <v>44</v>
      </c>
      <c r="D15" s="6" t="s">
        <v>22</v>
      </c>
    </row>
    <row r="16" spans="2:15" ht="36" x14ac:dyDescent="0.25">
      <c r="C16" s="59" t="s">
        <v>273</v>
      </c>
      <c r="D16" s="63" t="s">
        <v>22</v>
      </c>
    </row>
  </sheetData>
  <conditionalFormatting sqref="C5:O16">
    <cfRule type="cellIs" dxfId="33" priority="1" operator="equal">
      <formula>"NO"</formula>
    </cfRule>
    <cfRule type="cellIs" dxfId="32" priority="2" operator="equal">
      <formula>"SI"</formula>
    </cfRule>
  </conditionalFormatting>
  <pageMargins left="0.7" right="0.7" top="0.75" bottom="0.75" header="0.3" footer="0.3"/>
  <pageSetup scale="21"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4"/>
  <sheetViews>
    <sheetView zoomScale="85" zoomScaleNormal="85" zoomScaleSheetLayoutView="10" workbookViewId="0">
      <selection activeCell="D26" sqref="D26"/>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7" width="16.42578125" style="11" customWidth="1"/>
    <col min="18" max="18" width="41.140625" style="4" customWidth="1"/>
    <col min="19" max="16384" width="11.42578125" style="4"/>
  </cols>
  <sheetData>
    <row r="2" spans="2:18" ht="29.1" x14ac:dyDescent="0.35">
      <c r="B2" s="12" t="s">
        <v>16</v>
      </c>
      <c r="C2" s="3" t="s">
        <v>17</v>
      </c>
    </row>
    <row r="3" spans="2:18" ht="14.45" x14ac:dyDescent="0.35">
      <c r="B3" s="12"/>
      <c r="C3" s="3"/>
    </row>
    <row r="4" spans="2:18" x14ac:dyDescent="0.25">
      <c r="B4" s="12"/>
      <c r="C4" s="48" t="s">
        <v>18</v>
      </c>
      <c r="D4" s="85" t="s">
        <v>56</v>
      </c>
      <c r="E4" s="85" t="s">
        <v>25</v>
      </c>
      <c r="F4" s="85" t="s">
        <v>57</v>
      </c>
      <c r="G4" s="85" t="s">
        <v>26</v>
      </c>
      <c r="H4" s="80" t="s">
        <v>29</v>
      </c>
      <c r="I4" s="80"/>
      <c r="J4" s="80"/>
      <c r="K4" s="80"/>
    </row>
    <row r="5" spans="2:18" ht="35.25" customHeight="1" x14ac:dyDescent="0.25">
      <c r="B5" s="12"/>
      <c r="C5" s="27" t="s">
        <v>236</v>
      </c>
      <c r="D5" s="86"/>
      <c r="E5" s="86"/>
      <c r="F5" s="86" t="s">
        <v>57</v>
      </c>
      <c r="G5" s="86"/>
      <c r="H5" s="80"/>
      <c r="I5" s="80"/>
      <c r="J5" s="80"/>
      <c r="K5" s="80"/>
    </row>
    <row r="6" spans="2:18" ht="45" x14ac:dyDescent="0.25">
      <c r="C6" s="2" t="s">
        <v>19</v>
      </c>
      <c r="D6" s="50" t="s">
        <v>237</v>
      </c>
      <c r="E6" s="50" t="s">
        <v>238</v>
      </c>
      <c r="F6" s="9">
        <v>36308</v>
      </c>
      <c r="G6" s="63" t="s">
        <v>22</v>
      </c>
      <c r="H6" s="87"/>
      <c r="I6" s="87"/>
      <c r="J6" s="87"/>
      <c r="K6" s="87"/>
    </row>
    <row r="7" spans="2:18" ht="45" customHeight="1" x14ac:dyDescent="0.35">
      <c r="C7" s="2" t="s">
        <v>20</v>
      </c>
      <c r="D7" s="50" t="s">
        <v>239</v>
      </c>
      <c r="E7" s="50" t="s">
        <v>240</v>
      </c>
      <c r="F7" s="9">
        <v>40515</v>
      </c>
      <c r="G7" s="63" t="s">
        <v>22</v>
      </c>
      <c r="H7" s="87"/>
      <c r="I7" s="87"/>
      <c r="J7" s="87"/>
      <c r="K7" s="87"/>
    </row>
    <row r="8" spans="2:18" ht="14.45" x14ac:dyDescent="0.35">
      <c r="C8" s="14"/>
      <c r="D8" s="14"/>
      <c r="E8" s="14"/>
      <c r="F8" s="14"/>
      <c r="G8" s="14"/>
      <c r="H8" s="14"/>
    </row>
    <row r="9" spans="2:18" ht="45" x14ac:dyDescent="0.25">
      <c r="C9" s="2" t="s">
        <v>53</v>
      </c>
      <c r="D9" s="63" t="s">
        <v>22</v>
      </c>
      <c r="E9" s="14"/>
      <c r="F9" s="14"/>
      <c r="G9" s="14"/>
      <c r="H9" s="14"/>
    </row>
    <row r="11" spans="2:18" ht="45" customHeight="1" x14ac:dyDescent="0.25">
      <c r="C11" s="81" t="s">
        <v>66</v>
      </c>
      <c r="D11" s="81"/>
      <c r="E11" s="81"/>
    </row>
    <row r="12" spans="2:18" ht="45" customHeight="1" x14ac:dyDescent="0.25">
      <c r="C12" s="82" t="s">
        <v>67</v>
      </c>
      <c r="D12" s="83"/>
      <c r="E12" s="84"/>
    </row>
    <row r="13" spans="2:18" x14ac:dyDescent="0.25">
      <c r="P13" s="80" t="s">
        <v>70</v>
      </c>
      <c r="Q13" s="80"/>
    </row>
    <row r="14" spans="2:18" ht="60" x14ac:dyDescent="0.25">
      <c r="B14" s="4"/>
      <c r="C14" s="48" t="s">
        <v>35</v>
      </c>
      <c r="D14" s="48" t="s">
        <v>27</v>
      </c>
      <c r="E14" s="48" t="s">
        <v>28</v>
      </c>
      <c r="F14" s="48" t="s">
        <v>52</v>
      </c>
      <c r="G14" s="80" t="s">
        <v>21</v>
      </c>
      <c r="H14" s="80"/>
      <c r="I14" s="48" t="s">
        <v>30</v>
      </c>
      <c r="J14" s="48" t="s">
        <v>31</v>
      </c>
      <c r="K14" s="48" t="s">
        <v>32</v>
      </c>
      <c r="L14" s="48" t="s">
        <v>38</v>
      </c>
      <c r="M14" s="48" t="s">
        <v>62</v>
      </c>
      <c r="N14" s="48" t="s">
        <v>63</v>
      </c>
      <c r="O14" s="48" t="s">
        <v>26</v>
      </c>
      <c r="P14" s="48" t="s">
        <v>33</v>
      </c>
      <c r="Q14" s="48" t="s">
        <v>34</v>
      </c>
      <c r="R14" s="48" t="s">
        <v>29</v>
      </c>
    </row>
    <row r="15" spans="2:18" ht="45" x14ac:dyDescent="0.25">
      <c r="B15" s="4"/>
      <c r="C15" s="16">
        <v>1</v>
      </c>
      <c r="D15" s="15" t="s">
        <v>241</v>
      </c>
      <c r="E15" s="15" t="s">
        <v>236</v>
      </c>
      <c r="F15" s="50" t="s">
        <v>23</v>
      </c>
      <c r="G15" s="9">
        <v>35597</v>
      </c>
      <c r="H15" s="9">
        <v>35779</v>
      </c>
      <c r="I15" s="25">
        <f t="shared" ref="I15:I26" si="0">+H15-G15</f>
        <v>182</v>
      </c>
      <c r="J15" s="26">
        <f>+I15/30</f>
        <v>6.0666666666666664</v>
      </c>
      <c r="K15" s="30"/>
      <c r="L15" s="50" t="s">
        <v>22</v>
      </c>
      <c r="M15" s="50">
        <v>99</v>
      </c>
      <c r="N15" s="50">
        <v>99</v>
      </c>
      <c r="O15" s="29" t="s">
        <v>23</v>
      </c>
      <c r="P15" s="50"/>
      <c r="Q15" s="50"/>
      <c r="R15" s="7" t="s">
        <v>302</v>
      </c>
    </row>
    <row r="16" spans="2:18" ht="45" x14ac:dyDescent="0.25">
      <c r="B16" s="4"/>
      <c r="C16" s="16">
        <v>2</v>
      </c>
      <c r="D16" s="15" t="s">
        <v>241</v>
      </c>
      <c r="E16" s="15" t="s">
        <v>236</v>
      </c>
      <c r="F16" s="50" t="s">
        <v>23</v>
      </c>
      <c r="G16" s="9">
        <v>35780</v>
      </c>
      <c r="H16" s="9">
        <v>35976</v>
      </c>
      <c r="I16" s="25">
        <f>+H16-G16</f>
        <v>196</v>
      </c>
      <c r="J16" s="26">
        <f>+I16/30</f>
        <v>6.5333333333333332</v>
      </c>
      <c r="K16" s="30"/>
      <c r="L16" s="50" t="s">
        <v>22</v>
      </c>
      <c r="M16" s="50">
        <v>99</v>
      </c>
      <c r="N16" s="50">
        <v>99</v>
      </c>
      <c r="O16" s="29" t="s">
        <v>23</v>
      </c>
      <c r="P16" s="50"/>
      <c r="Q16" s="50"/>
      <c r="R16" s="7" t="s">
        <v>302</v>
      </c>
    </row>
    <row r="17" spans="2:18" ht="60" x14ac:dyDescent="0.25">
      <c r="B17" s="4"/>
      <c r="C17" s="16">
        <v>5</v>
      </c>
      <c r="D17" s="15" t="s">
        <v>242</v>
      </c>
      <c r="E17" s="15" t="s">
        <v>236</v>
      </c>
      <c r="F17" s="50" t="s">
        <v>23</v>
      </c>
      <c r="G17" s="9">
        <v>36342</v>
      </c>
      <c r="H17" s="9">
        <v>36219</v>
      </c>
      <c r="I17" s="25">
        <f t="shared" ref="I17" si="1">+H17-G17</f>
        <v>-123</v>
      </c>
      <c r="J17" s="26">
        <f t="shared" ref="J17:J26" si="2">+I17/30</f>
        <v>-4.0999999999999996</v>
      </c>
      <c r="K17" s="30"/>
      <c r="L17" s="50" t="s">
        <v>22</v>
      </c>
      <c r="M17" s="50">
        <v>100</v>
      </c>
      <c r="N17" s="50">
        <v>100</v>
      </c>
      <c r="O17" s="29" t="s">
        <v>23</v>
      </c>
      <c r="P17" s="50"/>
      <c r="Q17" s="50"/>
      <c r="R17" s="7" t="s">
        <v>303</v>
      </c>
    </row>
    <row r="18" spans="2:18" ht="30" x14ac:dyDescent="0.25">
      <c r="B18" s="4"/>
      <c r="C18" s="16">
        <v>3</v>
      </c>
      <c r="D18" s="15" t="s">
        <v>241</v>
      </c>
      <c r="E18" s="15" t="s">
        <v>236</v>
      </c>
      <c r="F18" s="50" t="s">
        <v>22</v>
      </c>
      <c r="G18" s="9">
        <v>36349</v>
      </c>
      <c r="H18" s="9">
        <v>36504</v>
      </c>
      <c r="I18" s="25">
        <f t="shared" si="0"/>
        <v>155</v>
      </c>
      <c r="J18" s="26">
        <f t="shared" si="2"/>
        <v>5.166666666666667</v>
      </c>
      <c r="K18" s="18">
        <f t="shared" ref="K18:K26" si="3">+J18/12</f>
        <v>0.43055555555555558</v>
      </c>
      <c r="L18" s="50" t="s">
        <v>22</v>
      </c>
      <c r="M18" s="50">
        <v>99</v>
      </c>
      <c r="N18" s="50">
        <v>99</v>
      </c>
      <c r="O18" s="50" t="s">
        <v>22</v>
      </c>
      <c r="P18" s="50" t="s">
        <v>33</v>
      </c>
      <c r="Q18" s="50"/>
      <c r="R18" s="7"/>
    </row>
    <row r="19" spans="2:18" ht="30" x14ac:dyDescent="0.25">
      <c r="B19" s="4"/>
      <c r="C19" s="16">
        <v>6</v>
      </c>
      <c r="D19" s="15" t="s">
        <v>242</v>
      </c>
      <c r="E19" s="15" t="s">
        <v>236</v>
      </c>
      <c r="F19" s="50" t="s">
        <v>22</v>
      </c>
      <c r="G19" s="9">
        <v>36696</v>
      </c>
      <c r="H19" s="9">
        <v>36769</v>
      </c>
      <c r="I19" s="25">
        <f>+H19-G19</f>
        <v>73</v>
      </c>
      <c r="J19" s="26">
        <f>+I19/30</f>
        <v>2.4333333333333331</v>
      </c>
      <c r="K19" s="18">
        <f>+J19/12</f>
        <v>0.20277777777777775</v>
      </c>
      <c r="L19" s="50" t="s">
        <v>22</v>
      </c>
      <c r="M19" s="50">
        <v>100</v>
      </c>
      <c r="N19" s="50">
        <v>100</v>
      </c>
      <c r="O19" s="50" t="s">
        <v>22</v>
      </c>
      <c r="P19" s="50" t="s">
        <v>33</v>
      </c>
      <c r="Q19" s="50"/>
      <c r="R19" s="7"/>
    </row>
    <row r="20" spans="2:18" ht="30" x14ac:dyDescent="0.25">
      <c r="B20" s="4"/>
      <c r="C20" s="16">
        <v>4</v>
      </c>
      <c r="D20" s="15" t="s">
        <v>241</v>
      </c>
      <c r="E20" s="15" t="s">
        <v>236</v>
      </c>
      <c r="F20" s="50" t="s">
        <v>22</v>
      </c>
      <c r="G20" s="9">
        <v>36800</v>
      </c>
      <c r="H20" s="9">
        <v>36891</v>
      </c>
      <c r="I20" s="25">
        <f t="shared" si="0"/>
        <v>91</v>
      </c>
      <c r="J20" s="26">
        <f t="shared" si="2"/>
        <v>3.0333333333333332</v>
      </c>
      <c r="K20" s="18">
        <f t="shared" si="3"/>
        <v>0.25277777777777777</v>
      </c>
      <c r="L20" s="50" t="s">
        <v>22</v>
      </c>
      <c r="M20" s="50">
        <v>99</v>
      </c>
      <c r="N20" s="50">
        <v>99</v>
      </c>
      <c r="O20" s="50" t="s">
        <v>22</v>
      </c>
      <c r="P20" s="50" t="s">
        <v>33</v>
      </c>
      <c r="Q20" s="50"/>
      <c r="R20" s="7"/>
    </row>
    <row r="21" spans="2:18" ht="30" x14ac:dyDescent="0.25">
      <c r="B21" s="4"/>
      <c r="C21" s="16">
        <v>7</v>
      </c>
      <c r="D21" s="15" t="s">
        <v>314</v>
      </c>
      <c r="E21" s="15" t="s">
        <v>236</v>
      </c>
      <c r="F21" s="50" t="s">
        <v>22</v>
      </c>
      <c r="G21" s="9">
        <v>36900</v>
      </c>
      <c r="H21" s="9">
        <v>37673</v>
      </c>
      <c r="I21" s="25">
        <f>+H21-G21</f>
        <v>773</v>
      </c>
      <c r="J21" s="26">
        <f>+I21/30</f>
        <v>25.766666666666666</v>
      </c>
      <c r="K21" s="18">
        <f t="shared" si="3"/>
        <v>2.1472222222222221</v>
      </c>
      <c r="L21" s="50" t="s">
        <v>22</v>
      </c>
      <c r="M21" s="50">
        <v>101</v>
      </c>
      <c r="N21" s="50">
        <v>103</v>
      </c>
      <c r="O21" s="50" t="s">
        <v>22</v>
      </c>
      <c r="P21" s="50" t="s">
        <v>33</v>
      </c>
      <c r="Q21" s="50"/>
      <c r="R21" s="7"/>
    </row>
    <row r="22" spans="2:18" ht="30" x14ac:dyDescent="0.25">
      <c r="B22" s="4"/>
      <c r="C22" s="16">
        <v>8</v>
      </c>
      <c r="D22" s="15" t="s">
        <v>243</v>
      </c>
      <c r="E22" s="15" t="s">
        <v>236</v>
      </c>
      <c r="F22" s="50" t="s">
        <v>22</v>
      </c>
      <c r="G22" s="9">
        <v>37769</v>
      </c>
      <c r="H22" s="9">
        <v>38383</v>
      </c>
      <c r="I22" s="25">
        <f>+H22-G22</f>
        <v>614</v>
      </c>
      <c r="J22" s="26">
        <f>+I22/30</f>
        <v>20.466666666666665</v>
      </c>
      <c r="K22" s="18">
        <f t="shared" si="3"/>
        <v>1.7055555555555555</v>
      </c>
      <c r="L22" s="50" t="s">
        <v>22</v>
      </c>
      <c r="M22" s="50">
        <v>104</v>
      </c>
      <c r="N22" s="50">
        <v>104</v>
      </c>
      <c r="O22" s="50" t="s">
        <v>22</v>
      </c>
      <c r="P22" s="50" t="s">
        <v>33</v>
      </c>
      <c r="Q22" s="50" t="s">
        <v>34</v>
      </c>
      <c r="R22" s="7"/>
    </row>
    <row r="23" spans="2:18" ht="45" x14ac:dyDescent="0.25">
      <c r="B23" s="4"/>
      <c r="C23" s="16">
        <v>9</v>
      </c>
      <c r="D23" s="15" t="s">
        <v>244</v>
      </c>
      <c r="E23" s="15" t="s">
        <v>236</v>
      </c>
      <c r="F23" s="50" t="s">
        <v>22</v>
      </c>
      <c r="G23" s="9">
        <v>38384</v>
      </c>
      <c r="H23" s="9">
        <v>39782</v>
      </c>
      <c r="I23" s="25">
        <f t="shared" si="0"/>
        <v>1398</v>
      </c>
      <c r="J23" s="26">
        <f t="shared" si="2"/>
        <v>46.6</v>
      </c>
      <c r="K23" s="18">
        <f t="shared" si="3"/>
        <v>3.8833333333333333</v>
      </c>
      <c r="L23" s="50" t="s">
        <v>22</v>
      </c>
      <c r="M23" s="50">
        <v>105</v>
      </c>
      <c r="N23" s="50">
        <v>107</v>
      </c>
      <c r="O23" s="50" t="s">
        <v>22</v>
      </c>
      <c r="P23" s="50" t="s">
        <v>33</v>
      </c>
      <c r="Q23" s="50"/>
      <c r="R23" s="7" t="s">
        <v>307</v>
      </c>
    </row>
    <row r="24" spans="2:18" ht="60" x14ac:dyDescent="0.25">
      <c r="B24" s="4"/>
      <c r="C24" s="16">
        <v>10</v>
      </c>
      <c r="D24" s="15" t="s">
        <v>245</v>
      </c>
      <c r="E24" s="15" t="s">
        <v>236</v>
      </c>
      <c r="F24" s="50" t="s">
        <v>22</v>
      </c>
      <c r="G24" s="9">
        <v>39783</v>
      </c>
      <c r="H24" s="9">
        <v>40668</v>
      </c>
      <c r="I24" s="25">
        <f t="shared" si="0"/>
        <v>885</v>
      </c>
      <c r="J24" s="26">
        <f t="shared" si="2"/>
        <v>29.5</v>
      </c>
      <c r="K24" s="18">
        <f t="shared" si="3"/>
        <v>2.4583333333333335</v>
      </c>
      <c r="L24" s="50" t="s">
        <v>22</v>
      </c>
      <c r="M24" s="50">
        <v>108</v>
      </c>
      <c r="N24" s="50">
        <v>109</v>
      </c>
      <c r="O24" s="50" t="s">
        <v>22</v>
      </c>
      <c r="P24" s="50" t="s">
        <v>33</v>
      </c>
      <c r="Q24" s="50"/>
      <c r="R24" s="7" t="s">
        <v>308</v>
      </c>
    </row>
    <row r="25" spans="2:18" ht="45" x14ac:dyDescent="0.25">
      <c r="B25" s="4"/>
      <c r="C25" s="16">
        <v>11</v>
      </c>
      <c r="D25" s="15" t="s">
        <v>245</v>
      </c>
      <c r="E25" s="15" t="s">
        <v>236</v>
      </c>
      <c r="F25" s="50" t="s">
        <v>22</v>
      </c>
      <c r="G25" s="9">
        <v>40669</v>
      </c>
      <c r="H25" s="9">
        <v>40857</v>
      </c>
      <c r="I25" s="25">
        <f t="shared" si="0"/>
        <v>188</v>
      </c>
      <c r="J25" s="26">
        <f t="shared" si="2"/>
        <v>6.2666666666666666</v>
      </c>
      <c r="K25" s="18">
        <f t="shared" si="3"/>
        <v>0.52222222222222225</v>
      </c>
      <c r="L25" s="50" t="s">
        <v>22</v>
      </c>
      <c r="M25" s="50">
        <v>110</v>
      </c>
      <c r="N25" s="50">
        <v>110</v>
      </c>
      <c r="O25" s="50" t="s">
        <v>22</v>
      </c>
      <c r="P25" s="50" t="s">
        <v>33</v>
      </c>
      <c r="Q25" s="50"/>
      <c r="R25" s="7" t="s">
        <v>309</v>
      </c>
    </row>
    <row r="26" spans="2:18" ht="30" x14ac:dyDescent="0.25">
      <c r="B26" s="4"/>
      <c r="C26" s="16">
        <v>12</v>
      </c>
      <c r="D26" s="15" t="s">
        <v>246</v>
      </c>
      <c r="E26" s="15" t="s">
        <v>236</v>
      </c>
      <c r="F26" s="50" t="s">
        <v>22</v>
      </c>
      <c r="G26" s="9">
        <v>40862</v>
      </c>
      <c r="H26" s="9">
        <v>41578</v>
      </c>
      <c r="I26" s="25">
        <f t="shared" si="0"/>
        <v>716</v>
      </c>
      <c r="J26" s="26">
        <f t="shared" si="2"/>
        <v>23.866666666666667</v>
      </c>
      <c r="K26" s="18">
        <f t="shared" si="3"/>
        <v>1.9888888888888889</v>
      </c>
      <c r="L26" s="50" t="s">
        <v>22</v>
      </c>
      <c r="M26" s="50">
        <v>111</v>
      </c>
      <c r="N26" s="50">
        <v>111</v>
      </c>
      <c r="O26" s="50" t="s">
        <v>22</v>
      </c>
      <c r="P26" s="50" t="s">
        <v>33</v>
      </c>
      <c r="Q26" s="50" t="s">
        <v>34</v>
      </c>
      <c r="R26" s="7"/>
    </row>
    <row r="27" spans="2:18" ht="33" customHeight="1" x14ac:dyDescent="0.25">
      <c r="K27" s="18">
        <f>SUM(K15:K26)-K17-K15-K16</f>
        <v>13.591666666666667</v>
      </c>
    </row>
    <row r="28" spans="2:18" ht="36" x14ac:dyDescent="0.25">
      <c r="C28" s="49" t="s">
        <v>71</v>
      </c>
      <c r="D28" s="31">
        <f>+K18+K19+K20+K21+K22+K23+K24+K25+K26</f>
        <v>13.591666666666667</v>
      </c>
      <c r="E28" s="63" t="s">
        <v>22</v>
      </c>
    </row>
    <row r="29" spans="2:18" x14ac:dyDescent="0.25">
      <c r="C29" s="49" t="s">
        <v>72</v>
      </c>
      <c r="D29" s="50">
        <v>8</v>
      </c>
    </row>
    <row r="30" spans="2:18" x14ac:dyDescent="0.25">
      <c r="C30" s="49" t="s">
        <v>73</v>
      </c>
      <c r="D30" s="31">
        <f>+D28-D29</f>
        <v>5.5916666666666668</v>
      </c>
    </row>
    <row r="31" spans="2:18" ht="36" x14ac:dyDescent="0.25">
      <c r="C31" s="49" t="s">
        <v>75</v>
      </c>
      <c r="D31" s="31">
        <f>+K22+K26</f>
        <v>3.6944444444444446</v>
      </c>
      <c r="E31" s="65" t="s">
        <v>23</v>
      </c>
    </row>
    <row r="32" spans="2:18" ht="30" x14ac:dyDescent="0.25">
      <c r="C32" s="49" t="s">
        <v>76</v>
      </c>
      <c r="D32" s="57">
        <v>5</v>
      </c>
      <c r="E32" s="48" t="s">
        <v>118</v>
      </c>
      <c r="F32" s="48" t="s">
        <v>119</v>
      </c>
    </row>
    <row r="33" spans="3:6" x14ac:dyDescent="0.25">
      <c r="C33" s="49" t="s">
        <v>74</v>
      </c>
      <c r="D33" s="31">
        <v>0</v>
      </c>
      <c r="E33" s="19"/>
      <c r="F33" s="19"/>
    </row>
    <row r="34" spans="3:6" ht="45" x14ac:dyDescent="0.25">
      <c r="C34" s="49" t="s">
        <v>69</v>
      </c>
      <c r="D34" s="65" t="s">
        <v>22</v>
      </c>
    </row>
  </sheetData>
  <mergeCells count="11">
    <mergeCell ref="H7:K7"/>
    <mergeCell ref="C11:E11"/>
    <mergeCell ref="C12:E12"/>
    <mergeCell ref="P13:Q13"/>
    <mergeCell ref="G14:H14"/>
    <mergeCell ref="H6:K6"/>
    <mergeCell ref="D4:D5"/>
    <mergeCell ref="E4:E5"/>
    <mergeCell ref="F4:F5"/>
    <mergeCell ref="G4:G5"/>
    <mergeCell ref="H4:K5"/>
  </mergeCells>
  <conditionalFormatting sqref="A1:XFD1048576">
    <cfRule type="cellIs" dxfId="15" priority="1" operator="equal">
      <formula>"SI"</formula>
    </cfRule>
    <cfRule type="cellIs" dxfId="14" priority="2" operator="equal">
      <formula>"NO"</formula>
    </cfRule>
  </conditionalFormatting>
  <pageMargins left="0.7" right="0.7" top="0.75" bottom="0.75" header="0.3" footer="0.3"/>
  <pageSetup scale="2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3"/>
  <sheetViews>
    <sheetView zoomScale="85" zoomScaleNormal="85" zoomScaleSheetLayoutView="10" workbookViewId="0">
      <selection activeCell="D33" sqref="D33"/>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7" width="16.42578125" style="11" customWidth="1"/>
    <col min="18" max="18" width="41.140625" style="4" customWidth="1"/>
    <col min="19" max="16384" width="11.42578125" style="4"/>
  </cols>
  <sheetData>
    <row r="2" spans="2:18" ht="29.1" x14ac:dyDescent="0.35">
      <c r="B2" s="12" t="s">
        <v>16</v>
      </c>
      <c r="C2" s="3" t="s">
        <v>17</v>
      </c>
    </row>
    <row r="3" spans="2:18" ht="14.45" x14ac:dyDescent="0.35">
      <c r="B3" s="12"/>
      <c r="C3" s="3"/>
    </row>
    <row r="4" spans="2:18" x14ac:dyDescent="0.25">
      <c r="B4" s="12"/>
      <c r="C4" s="48" t="s">
        <v>81</v>
      </c>
      <c r="D4" s="85" t="s">
        <v>56</v>
      </c>
      <c r="E4" s="85" t="s">
        <v>25</v>
      </c>
      <c r="F4" s="85" t="s">
        <v>57</v>
      </c>
      <c r="G4" s="85" t="s">
        <v>26</v>
      </c>
      <c r="H4" s="80" t="s">
        <v>29</v>
      </c>
      <c r="I4" s="80"/>
      <c r="J4" s="80"/>
      <c r="K4" s="80"/>
    </row>
    <row r="5" spans="2:18" ht="35.25" customHeight="1" x14ac:dyDescent="0.25">
      <c r="B5" s="12"/>
      <c r="C5" s="27" t="s">
        <v>247</v>
      </c>
      <c r="D5" s="86"/>
      <c r="E5" s="86"/>
      <c r="F5" s="86" t="s">
        <v>57</v>
      </c>
      <c r="G5" s="86"/>
      <c r="H5" s="80"/>
      <c r="I5" s="80"/>
      <c r="J5" s="80"/>
      <c r="K5" s="80"/>
    </row>
    <row r="6" spans="2:18" ht="36" x14ac:dyDescent="0.35">
      <c r="C6" s="2" t="s">
        <v>77</v>
      </c>
      <c r="D6" s="50" t="s">
        <v>239</v>
      </c>
      <c r="E6" s="50" t="s">
        <v>84</v>
      </c>
      <c r="F6" s="9">
        <v>31296</v>
      </c>
      <c r="G6" s="63" t="s">
        <v>22</v>
      </c>
      <c r="H6" s="87"/>
      <c r="I6" s="87"/>
      <c r="J6" s="87"/>
      <c r="K6" s="87"/>
    </row>
    <row r="7" spans="2:18" ht="75" x14ac:dyDescent="0.25">
      <c r="C7" s="2" t="s">
        <v>78</v>
      </c>
      <c r="D7" s="50" t="s">
        <v>145</v>
      </c>
      <c r="E7" s="50" t="s">
        <v>248</v>
      </c>
      <c r="F7" s="9">
        <v>40136</v>
      </c>
      <c r="G7" s="63" t="s">
        <v>22</v>
      </c>
      <c r="H7" s="87"/>
      <c r="I7" s="87"/>
      <c r="J7" s="87"/>
      <c r="K7" s="87"/>
    </row>
    <row r="8" spans="2:18" ht="14.45" x14ac:dyDescent="0.35">
      <c r="C8" s="14"/>
      <c r="D8" s="14"/>
      <c r="E8" s="14"/>
      <c r="F8" s="14"/>
      <c r="G8" s="14"/>
      <c r="H8" s="14"/>
    </row>
    <row r="9" spans="2:18" ht="45" x14ac:dyDescent="0.25">
      <c r="C9" s="2" t="s">
        <v>53</v>
      </c>
      <c r="D9" s="63" t="s">
        <v>22</v>
      </c>
      <c r="E9" s="14"/>
      <c r="F9" s="14"/>
      <c r="G9" s="14"/>
      <c r="H9" s="14"/>
    </row>
    <row r="11" spans="2:18" ht="45" customHeight="1" x14ac:dyDescent="0.25">
      <c r="C11" s="81" t="s">
        <v>79</v>
      </c>
      <c r="D11" s="81"/>
      <c r="E11" s="81"/>
    </row>
    <row r="12" spans="2:18" ht="45" customHeight="1" x14ac:dyDescent="0.25">
      <c r="C12" s="82" t="s">
        <v>80</v>
      </c>
      <c r="D12" s="83"/>
      <c r="E12" s="84"/>
    </row>
    <row r="13" spans="2:18" x14ac:dyDescent="0.25">
      <c r="P13" s="80" t="s">
        <v>70</v>
      </c>
      <c r="Q13" s="80"/>
    </row>
    <row r="14" spans="2:18" ht="60" x14ac:dyDescent="0.25">
      <c r="B14" s="4"/>
      <c r="C14" s="48" t="s">
        <v>35</v>
      </c>
      <c r="D14" s="48" t="s">
        <v>27</v>
      </c>
      <c r="E14" s="48" t="s">
        <v>28</v>
      </c>
      <c r="F14" s="48" t="s">
        <v>52</v>
      </c>
      <c r="G14" s="80" t="s">
        <v>21</v>
      </c>
      <c r="H14" s="80"/>
      <c r="I14" s="48" t="s">
        <v>30</v>
      </c>
      <c r="J14" s="48" t="s">
        <v>31</v>
      </c>
      <c r="K14" s="48" t="s">
        <v>32</v>
      </c>
      <c r="L14" s="48" t="s">
        <v>38</v>
      </c>
      <c r="M14" s="48" t="s">
        <v>62</v>
      </c>
      <c r="N14" s="48" t="s">
        <v>63</v>
      </c>
      <c r="O14" s="48" t="s">
        <v>26</v>
      </c>
      <c r="P14" s="48" t="s">
        <v>33</v>
      </c>
      <c r="Q14" s="48" t="s">
        <v>34</v>
      </c>
      <c r="R14" s="48" t="s">
        <v>29</v>
      </c>
    </row>
    <row r="15" spans="2:18" ht="30" x14ac:dyDescent="0.25">
      <c r="B15" s="4"/>
      <c r="C15" s="16">
        <v>1</v>
      </c>
      <c r="D15" s="15" t="s">
        <v>249</v>
      </c>
      <c r="E15" s="15" t="s">
        <v>247</v>
      </c>
      <c r="F15" s="50" t="s">
        <v>22</v>
      </c>
      <c r="G15" s="9">
        <v>31306</v>
      </c>
      <c r="H15" s="9">
        <v>31672</v>
      </c>
      <c r="I15" s="25">
        <f t="shared" ref="I15:I16" si="0">+H15-G15</f>
        <v>366</v>
      </c>
      <c r="J15" s="26">
        <f>+I15/30</f>
        <v>12.2</v>
      </c>
      <c r="K15" s="18">
        <f>+J15/12</f>
        <v>1.0166666666666666</v>
      </c>
      <c r="L15" s="50" t="s">
        <v>22</v>
      </c>
      <c r="M15" s="50">
        <v>125</v>
      </c>
      <c r="N15" s="50">
        <v>125</v>
      </c>
      <c r="O15" s="50" t="s">
        <v>22</v>
      </c>
      <c r="P15" s="50" t="s">
        <v>33</v>
      </c>
      <c r="Q15" s="50"/>
      <c r="R15" s="7"/>
    </row>
    <row r="16" spans="2:18" ht="30" x14ac:dyDescent="0.25">
      <c r="B16" s="4"/>
      <c r="C16" s="16">
        <v>2</v>
      </c>
      <c r="D16" s="15" t="s">
        <v>250</v>
      </c>
      <c r="E16" s="15" t="s">
        <v>247</v>
      </c>
      <c r="F16" s="50" t="s">
        <v>22</v>
      </c>
      <c r="G16" s="9">
        <v>31810</v>
      </c>
      <c r="H16" s="9">
        <v>33581</v>
      </c>
      <c r="I16" s="25">
        <f t="shared" si="0"/>
        <v>1771</v>
      </c>
      <c r="J16" s="26">
        <f t="shared" ref="J16" si="1">+I16/30</f>
        <v>59.033333333333331</v>
      </c>
      <c r="K16" s="18">
        <f t="shared" ref="K16:K24" si="2">+J16/12</f>
        <v>4.9194444444444443</v>
      </c>
      <c r="L16" s="50" t="s">
        <v>22</v>
      </c>
      <c r="M16" s="50">
        <v>126</v>
      </c>
      <c r="N16" s="50">
        <v>126</v>
      </c>
      <c r="O16" s="50" t="s">
        <v>22</v>
      </c>
      <c r="P16" s="50" t="s">
        <v>33</v>
      </c>
      <c r="Q16" s="50"/>
      <c r="R16" s="7"/>
    </row>
    <row r="17" spans="2:18" ht="60" x14ac:dyDescent="0.25">
      <c r="B17" s="4"/>
      <c r="C17" s="16">
        <v>4</v>
      </c>
      <c r="D17" s="15" t="s">
        <v>251</v>
      </c>
      <c r="E17" s="15" t="s">
        <v>247</v>
      </c>
      <c r="F17" s="50" t="s">
        <v>22</v>
      </c>
      <c r="G17" s="9">
        <v>35444</v>
      </c>
      <c r="H17" s="9">
        <v>39251</v>
      </c>
      <c r="I17" s="25">
        <f>+H17-G17-I19-I20</f>
        <v>3747</v>
      </c>
      <c r="J17" s="26">
        <f>+I17/30</f>
        <v>124.9</v>
      </c>
      <c r="K17" s="18">
        <f t="shared" si="2"/>
        <v>10.408333333333333</v>
      </c>
      <c r="L17" s="50" t="s">
        <v>22</v>
      </c>
      <c r="M17" s="50">
        <v>127</v>
      </c>
      <c r="N17" s="50">
        <v>128</v>
      </c>
      <c r="O17" s="50" t="s">
        <v>22</v>
      </c>
      <c r="P17" s="50" t="s">
        <v>33</v>
      </c>
      <c r="Q17" s="50"/>
      <c r="R17" s="7" t="s">
        <v>304</v>
      </c>
    </row>
    <row r="18" spans="2:18" ht="30" x14ac:dyDescent="0.25">
      <c r="B18" s="4"/>
      <c r="C18" s="16" t="s">
        <v>252</v>
      </c>
      <c r="D18" s="15" t="s">
        <v>251</v>
      </c>
      <c r="E18" s="15" t="s">
        <v>247</v>
      </c>
      <c r="F18" s="50" t="s">
        <v>22</v>
      </c>
      <c r="G18" s="9">
        <v>36053</v>
      </c>
      <c r="H18" s="9"/>
      <c r="I18" s="25">
        <f t="shared" ref="I18:I23" si="3">+H18-G18</f>
        <v>-36053</v>
      </c>
      <c r="J18" s="26">
        <f t="shared" ref="J18:J23" si="4">+I18/30</f>
        <v>-1201.7666666666667</v>
      </c>
      <c r="K18" s="30"/>
      <c r="L18" s="29" t="s">
        <v>23</v>
      </c>
      <c r="M18" s="50">
        <v>127</v>
      </c>
      <c r="N18" s="50">
        <v>128</v>
      </c>
      <c r="O18" s="29" t="s">
        <v>23</v>
      </c>
      <c r="P18" s="50"/>
      <c r="Q18" s="50"/>
      <c r="R18" s="7" t="s">
        <v>253</v>
      </c>
    </row>
    <row r="19" spans="2:18" ht="30" x14ac:dyDescent="0.25">
      <c r="B19" s="4" t="s">
        <v>254</v>
      </c>
      <c r="C19" s="16" t="s">
        <v>255</v>
      </c>
      <c r="D19" s="15" t="s">
        <v>251</v>
      </c>
      <c r="E19" s="15" t="s">
        <v>247</v>
      </c>
      <c r="F19" s="50" t="s">
        <v>22</v>
      </c>
      <c r="G19" s="9">
        <v>36698</v>
      </c>
      <c r="H19" s="9">
        <v>36755</v>
      </c>
      <c r="I19" s="25">
        <f t="shared" si="3"/>
        <v>57</v>
      </c>
      <c r="J19" s="26">
        <f t="shared" si="4"/>
        <v>1.9</v>
      </c>
      <c r="K19" s="18">
        <f t="shared" si="2"/>
        <v>0.15833333333333333</v>
      </c>
      <c r="L19" s="50" t="s">
        <v>22</v>
      </c>
      <c r="M19" s="50">
        <v>127</v>
      </c>
      <c r="N19" s="50">
        <v>128</v>
      </c>
      <c r="O19" s="50" t="s">
        <v>22</v>
      </c>
      <c r="P19" s="50" t="s">
        <v>33</v>
      </c>
      <c r="Q19" s="50" t="s">
        <v>34</v>
      </c>
      <c r="R19" s="7"/>
    </row>
    <row r="20" spans="2:18" ht="30" x14ac:dyDescent="0.25">
      <c r="B20" s="4"/>
      <c r="C20" s="16" t="s">
        <v>256</v>
      </c>
      <c r="D20" s="15" t="s">
        <v>251</v>
      </c>
      <c r="E20" s="15" t="s">
        <v>247</v>
      </c>
      <c r="F20" s="50" t="s">
        <v>22</v>
      </c>
      <c r="G20" s="9">
        <v>36886</v>
      </c>
      <c r="H20" s="9">
        <v>36889</v>
      </c>
      <c r="I20" s="25">
        <f t="shared" si="3"/>
        <v>3</v>
      </c>
      <c r="J20" s="26">
        <f t="shared" si="4"/>
        <v>0.1</v>
      </c>
      <c r="K20" s="18">
        <f t="shared" si="2"/>
        <v>8.3333333333333332E-3</v>
      </c>
      <c r="L20" s="50" t="s">
        <v>22</v>
      </c>
      <c r="M20" s="50">
        <v>127</v>
      </c>
      <c r="N20" s="50">
        <v>128</v>
      </c>
      <c r="O20" s="50" t="s">
        <v>22</v>
      </c>
      <c r="P20" s="50" t="s">
        <v>33</v>
      </c>
      <c r="Q20" s="50"/>
      <c r="R20" s="7"/>
    </row>
    <row r="21" spans="2:18" ht="30" x14ac:dyDescent="0.25">
      <c r="B21" s="4"/>
      <c r="C21" s="16" t="s">
        <v>257</v>
      </c>
      <c r="D21" s="15" t="s">
        <v>251</v>
      </c>
      <c r="E21" s="15" t="s">
        <v>247</v>
      </c>
      <c r="F21" s="50" t="s">
        <v>22</v>
      </c>
      <c r="G21" s="9">
        <v>36958</v>
      </c>
      <c r="H21" s="9"/>
      <c r="I21" s="25">
        <f t="shared" si="3"/>
        <v>-36958</v>
      </c>
      <c r="J21" s="26">
        <f t="shared" si="4"/>
        <v>-1231.9333333333334</v>
      </c>
      <c r="K21" s="30"/>
      <c r="L21" s="29" t="s">
        <v>23</v>
      </c>
      <c r="M21" s="50">
        <v>127</v>
      </c>
      <c r="N21" s="50">
        <v>128</v>
      </c>
      <c r="O21" s="29" t="s">
        <v>23</v>
      </c>
      <c r="P21" s="50"/>
      <c r="Q21" s="50"/>
      <c r="R21" s="7" t="s">
        <v>253</v>
      </c>
    </row>
    <row r="22" spans="2:18" ht="30" x14ac:dyDescent="0.25">
      <c r="B22" s="4"/>
      <c r="C22" s="16" t="s">
        <v>258</v>
      </c>
      <c r="D22" s="15" t="s">
        <v>251</v>
      </c>
      <c r="E22" s="15" t="s">
        <v>247</v>
      </c>
      <c r="F22" s="50" t="s">
        <v>22</v>
      </c>
      <c r="G22" s="9">
        <v>37879</v>
      </c>
      <c r="H22" s="9"/>
      <c r="I22" s="25">
        <f t="shared" si="3"/>
        <v>-37879</v>
      </c>
      <c r="J22" s="26">
        <f t="shared" si="4"/>
        <v>-1262.6333333333334</v>
      </c>
      <c r="K22" s="30"/>
      <c r="L22" s="29" t="s">
        <v>23</v>
      </c>
      <c r="M22" s="50">
        <v>127</v>
      </c>
      <c r="N22" s="50">
        <v>128</v>
      </c>
      <c r="O22" s="29" t="s">
        <v>23</v>
      </c>
      <c r="P22" s="50"/>
      <c r="Q22" s="50"/>
      <c r="R22" s="7" t="s">
        <v>253</v>
      </c>
    </row>
    <row r="23" spans="2:18" ht="30" x14ac:dyDescent="0.25">
      <c r="B23" s="4"/>
      <c r="C23" s="16" t="s">
        <v>259</v>
      </c>
      <c r="D23" s="15" t="s">
        <v>251</v>
      </c>
      <c r="E23" s="15" t="s">
        <v>247</v>
      </c>
      <c r="F23" s="50" t="s">
        <v>22</v>
      </c>
      <c r="G23" s="9">
        <v>38747</v>
      </c>
      <c r="H23" s="9"/>
      <c r="I23" s="25">
        <f t="shared" si="3"/>
        <v>-38747</v>
      </c>
      <c r="J23" s="26">
        <f t="shared" si="4"/>
        <v>-1291.5666666666666</v>
      </c>
      <c r="K23" s="30"/>
      <c r="L23" s="29" t="s">
        <v>23</v>
      </c>
      <c r="M23" s="50">
        <v>127</v>
      </c>
      <c r="N23" s="50">
        <v>128</v>
      </c>
      <c r="O23" s="29" t="s">
        <v>23</v>
      </c>
      <c r="P23" s="50"/>
      <c r="Q23" s="50"/>
      <c r="R23" s="7" t="s">
        <v>253</v>
      </c>
    </row>
    <row r="24" spans="2:18" ht="30" x14ac:dyDescent="0.25">
      <c r="B24" s="4" t="s">
        <v>254</v>
      </c>
      <c r="C24" s="16">
        <v>11</v>
      </c>
      <c r="D24" s="15" t="s">
        <v>251</v>
      </c>
      <c r="E24" s="15" t="s">
        <v>247</v>
      </c>
      <c r="F24" s="50" t="s">
        <v>22</v>
      </c>
      <c r="G24" s="9">
        <v>39259</v>
      </c>
      <c r="H24" s="9">
        <v>39615</v>
      </c>
      <c r="I24" s="25">
        <f>+H24-G24</f>
        <v>356</v>
      </c>
      <c r="J24" s="26">
        <f>+I24/30</f>
        <v>11.866666666666667</v>
      </c>
      <c r="K24" s="18">
        <f t="shared" si="2"/>
        <v>0.98888888888888893</v>
      </c>
      <c r="L24" s="50" t="s">
        <v>22</v>
      </c>
      <c r="M24" s="50">
        <v>127</v>
      </c>
      <c r="N24" s="50">
        <v>128</v>
      </c>
      <c r="O24" s="50" t="s">
        <v>22</v>
      </c>
      <c r="P24" s="50" t="s">
        <v>33</v>
      </c>
      <c r="Q24" s="50" t="s">
        <v>34</v>
      </c>
      <c r="R24" s="7"/>
    </row>
    <row r="25" spans="2:18" ht="33" customHeight="1" x14ac:dyDescent="0.25">
      <c r="K25" s="18">
        <f>SUM(K15:K24)</f>
        <v>17.5</v>
      </c>
    </row>
    <row r="26" spans="2:18" ht="33.75" x14ac:dyDescent="0.25">
      <c r="C26" s="49" t="s">
        <v>71</v>
      </c>
      <c r="D26" s="31">
        <f>+K15+K16+K17+K19+K20+K24</f>
        <v>17.5</v>
      </c>
      <c r="E26" s="62" t="s">
        <v>22</v>
      </c>
    </row>
    <row r="27" spans="2:18" x14ac:dyDescent="0.25">
      <c r="C27" s="49" t="s">
        <v>72</v>
      </c>
      <c r="D27" s="50">
        <v>8</v>
      </c>
    </row>
    <row r="28" spans="2:18" x14ac:dyDescent="0.25">
      <c r="C28" s="49" t="s">
        <v>73</v>
      </c>
      <c r="D28" s="31">
        <f>+D26-D27</f>
        <v>9.5</v>
      </c>
    </row>
    <row r="29" spans="2:18" ht="33.75" x14ac:dyDescent="0.25">
      <c r="C29" s="49" t="s">
        <v>75</v>
      </c>
      <c r="D29" s="31">
        <f>+K19+K24</f>
        <v>1.1472222222222221</v>
      </c>
      <c r="E29" s="64" t="s">
        <v>23</v>
      </c>
    </row>
    <row r="30" spans="2:18" ht="30" x14ac:dyDescent="0.25">
      <c r="C30" s="49" t="s">
        <v>76</v>
      </c>
      <c r="D30" s="29">
        <v>5</v>
      </c>
      <c r="E30" s="48" t="s">
        <v>129</v>
      </c>
      <c r="F30" s="48" t="s">
        <v>130</v>
      </c>
    </row>
    <row r="31" spans="2:18" x14ac:dyDescent="0.25">
      <c r="C31" s="49" t="s">
        <v>74</v>
      </c>
      <c r="D31" s="31">
        <v>0</v>
      </c>
      <c r="E31" s="19"/>
      <c r="F31" s="19"/>
    </row>
    <row r="32" spans="2:18" x14ac:dyDescent="0.25">
      <c r="E32" s="42"/>
      <c r="F32" s="42"/>
    </row>
    <row r="33" spans="5:6" x14ac:dyDescent="0.25">
      <c r="E33" s="42"/>
      <c r="F33" s="42"/>
    </row>
  </sheetData>
  <mergeCells count="11">
    <mergeCell ref="H7:K7"/>
    <mergeCell ref="C11:E11"/>
    <mergeCell ref="C12:E12"/>
    <mergeCell ref="P13:Q13"/>
    <mergeCell ref="G14:H14"/>
    <mergeCell ref="H6:K6"/>
    <mergeCell ref="D4:D5"/>
    <mergeCell ref="E4:E5"/>
    <mergeCell ref="F4:F5"/>
    <mergeCell ref="G4:G5"/>
    <mergeCell ref="H4:K5"/>
  </mergeCells>
  <conditionalFormatting sqref="A1:XFD1048576">
    <cfRule type="cellIs" dxfId="13" priority="1" operator="equal">
      <formula>"SI"</formula>
    </cfRule>
    <cfRule type="cellIs" dxfId="12" priority="2" operator="equal">
      <formula>"NO"</formula>
    </cfRule>
  </conditionalFormatting>
  <pageMargins left="0.7" right="0.7" top="0.75" bottom="0.75" header="0.3" footer="0.3"/>
  <pageSetup scale="2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9"/>
  <sheetViews>
    <sheetView zoomScale="70" zoomScaleNormal="70" zoomScaleSheetLayoutView="10" workbookViewId="0">
      <selection activeCell="R34" sqref="R34"/>
    </sheetView>
  </sheetViews>
  <sheetFormatPr baseColWidth="10" defaultColWidth="11.42578125" defaultRowHeight="15" x14ac:dyDescent="0.25"/>
  <cols>
    <col min="1" max="1" width="3.7109375" style="4" customWidth="1"/>
    <col min="2" max="2" width="11.42578125" style="11"/>
    <col min="3" max="3" width="48.5703125" style="4" customWidth="1"/>
    <col min="4" max="4" width="33.85546875" style="4" customWidth="1"/>
    <col min="5"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7" width="16.42578125" style="11" customWidth="1"/>
    <col min="18" max="18" width="41.140625" style="4" customWidth="1"/>
    <col min="19" max="16384" width="11.42578125" style="4"/>
  </cols>
  <sheetData>
    <row r="2" spans="2:18" ht="14.45" x14ac:dyDescent="0.35">
      <c r="B2" s="12" t="s">
        <v>16</v>
      </c>
      <c r="C2" s="3" t="s">
        <v>17</v>
      </c>
    </row>
    <row r="3" spans="2:18" ht="14.45" x14ac:dyDescent="0.35">
      <c r="B3" s="12"/>
      <c r="C3" s="3"/>
    </row>
    <row r="4" spans="2:18" x14ac:dyDescent="0.25">
      <c r="B4" s="12"/>
      <c r="C4" s="48" t="s">
        <v>93</v>
      </c>
      <c r="D4" s="85" t="s">
        <v>56</v>
      </c>
      <c r="E4" s="85" t="s">
        <v>25</v>
      </c>
      <c r="F4" s="85" t="s">
        <v>57</v>
      </c>
      <c r="G4" s="85" t="s">
        <v>26</v>
      </c>
      <c r="H4" s="80" t="s">
        <v>29</v>
      </c>
      <c r="I4" s="80"/>
      <c r="J4" s="80"/>
      <c r="K4" s="80"/>
    </row>
    <row r="5" spans="2:18" ht="35.25" customHeight="1" x14ac:dyDescent="0.25">
      <c r="B5" s="12"/>
      <c r="C5" s="7" t="s">
        <v>260</v>
      </c>
      <c r="D5" s="86"/>
      <c r="E5" s="86"/>
      <c r="F5" s="86" t="s">
        <v>57</v>
      </c>
      <c r="G5" s="86"/>
      <c r="H5" s="80"/>
      <c r="I5" s="80"/>
      <c r="J5" s="80"/>
      <c r="K5" s="80"/>
    </row>
    <row r="6" spans="2:18" ht="36" x14ac:dyDescent="0.25">
      <c r="C6" s="2" t="s">
        <v>95</v>
      </c>
      <c r="D6" s="50" t="s">
        <v>261</v>
      </c>
      <c r="E6" s="50" t="s">
        <v>99</v>
      </c>
      <c r="F6" s="9">
        <v>31919</v>
      </c>
      <c r="G6" s="63" t="s">
        <v>22</v>
      </c>
      <c r="H6" s="87"/>
      <c r="I6" s="87"/>
      <c r="J6" s="87"/>
      <c r="K6" s="87"/>
    </row>
    <row r="7" spans="2:18" ht="36" x14ac:dyDescent="0.25">
      <c r="C7" s="2" t="s">
        <v>96</v>
      </c>
      <c r="D7" s="50" t="s">
        <v>261</v>
      </c>
      <c r="E7" s="50" t="s">
        <v>262</v>
      </c>
      <c r="F7" s="9">
        <v>32492</v>
      </c>
      <c r="G7" s="63" t="s">
        <v>22</v>
      </c>
      <c r="H7" s="87"/>
      <c r="I7" s="87"/>
      <c r="J7" s="87"/>
      <c r="K7" s="87"/>
    </row>
    <row r="8" spans="2:18" ht="14.45" x14ac:dyDescent="0.35">
      <c r="C8" s="14"/>
      <c r="D8" s="14"/>
      <c r="E8" s="14"/>
      <c r="F8" s="14"/>
      <c r="G8" s="14"/>
      <c r="H8" s="14"/>
    </row>
    <row r="9" spans="2:18" ht="43.5" customHeight="1" x14ac:dyDescent="0.25">
      <c r="C9" s="2" t="s">
        <v>53</v>
      </c>
      <c r="D9" s="63" t="s">
        <v>22</v>
      </c>
      <c r="E9" s="14"/>
      <c r="F9" s="14"/>
      <c r="G9" s="14"/>
      <c r="H9" s="14"/>
    </row>
    <row r="11" spans="2:18" ht="45" customHeight="1" x14ac:dyDescent="0.25">
      <c r="C11" s="81" t="s">
        <v>97</v>
      </c>
      <c r="D11" s="81"/>
      <c r="E11" s="81"/>
    </row>
    <row r="12" spans="2:18" ht="45" customHeight="1" x14ac:dyDescent="0.25">
      <c r="C12" s="82" t="s">
        <v>98</v>
      </c>
      <c r="D12" s="83"/>
      <c r="E12" s="84"/>
    </row>
    <row r="13" spans="2:18" x14ac:dyDescent="0.25">
      <c r="P13" s="80" t="s">
        <v>70</v>
      </c>
      <c r="Q13" s="80"/>
    </row>
    <row r="14" spans="2:18" ht="60" x14ac:dyDescent="0.25">
      <c r="B14" s="4"/>
      <c r="C14" s="48" t="s">
        <v>35</v>
      </c>
      <c r="D14" s="48" t="s">
        <v>27</v>
      </c>
      <c r="E14" s="48" t="s">
        <v>28</v>
      </c>
      <c r="F14" s="48" t="s">
        <v>52</v>
      </c>
      <c r="G14" s="80" t="s">
        <v>21</v>
      </c>
      <c r="H14" s="80"/>
      <c r="I14" s="48" t="s">
        <v>30</v>
      </c>
      <c r="J14" s="48" t="s">
        <v>31</v>
      </c>
      <c r="K14" s="48" t="s">
        <v>32</v>
      </c>
      <c r="L14" s="48" t="s">
        <v>38</v>
      </c>
      <c r="M14" s="48" t="s">
        <v>62</v>
      </c>
      <c r="N14" s="48" t="s">
        <v>63</v>
      </c>
      <c r="O14" s="48" t="s">
        <v>26</v>
      </c>
      <c r="P14" s="48" t="s">
        <v>33</v>
      </c>
      <c r="Q14" s="48" t="s">
        <v>34</v>
      </c>
      <c r="R14" s="48" t="s">
        <v>29</v>
      </c>
    </row>
    <row r="15" spans="2:18" ht="43.5" x14ac:dyDescent="0.35">
      <c r="B15" s="4"/>
      <c r="C15" s="16">
        <v>1</v>
      </c>
      <c r="D15" s="15" t="s">
        <v>263</v>
      </c>
      <c r="E15" s="15" t="s">
        <v>260</v>
      </c>
      <c r="F15" s="29" t="s">
        <v>23</v>
      </c>
      <c r="G15" s="9">
        <v>31915</v>
      </c>
      <c r="H15" s="9">
        <v>32146</v>
      </c>
      <c r="I15" s="25">
        <f>+H15-G15</f>
        <v>231</v>
      </c>
      <c r="J15" s="26">
        <f>+I15/30</f>
        <v>7.7</v>
      </c>
      <c r="K15" s="30"/>
      <c r="L15" s="50" t="s">
        <v>22</v>
      </c>
      <c r="M15" s="50">
        <v>140</v>
      </c>
      <c r="N15" s="50">
        <v>140</v>
      </c>
      <c r="O15" s="29" t="s">
        <v>23</v>
      </c>
      <c r="P15" s="50"/>
      <c r="Q15" s="50"/>
      <c r="R15" s="7" t="s">
        <v>264</v>
      </c>
    </row>
    <row r="16" spans="2:18" ht="45" x14ac:dyDescent="0.25">
      <c r="B16" s="4"/>
      <c r="C16" s="16">
        <v>2</v>
      </c>
      <c r="D16" s="8" t="s">
        <v>265</v>
      </c>
      <c r="E16" s="15" t="s">
        <v>260</v>
      </c>
      <c r="F16" s="29" t="s">
        <v>23</v>
      </c>
      <c r="G16" s="9">
        <v>32147</v>
      </c>
      <c r="H16" s="9">
        <v>32912</v>
      </c>
      <c r="I16" s="25">
        <f>+H16-G16</f>
        <v>765</v>
      </c>
      <c r="J16" s="26">
        <f>+I16/30</f>
        <v>25.5</v>
      </c>
      <c r="K16" s="30"/>
      <c r="L16" s="50" t="s">
        <v>22</v>
      </c>
      <c r="M16" s="50">
        <v>141</v>
      </c>
      <c r="N16" s="50">
        <v>141</v>
      </c>
      <c r="O16" s="29" t="s">
        <v>23</v>
      </c>
      <c r="P16" s="50"/>
      <c r="Q16" s="50"/>
      <c r="R16" s="7" t="s">
        <v>266</v>
      </c>
    </row>
    <row r="17" spans="2:18" ht="45" x14ac:dyDescent="0.25">
      <c r="B17" s="4"/>
      <c r="C17" s="16">
        <v>3</v>
      </c>
      <c r="D17" s="15" t="s">
        <v>267</v>
      </c>
      <c r="E17" s="15" t="s">
        <v>260</v>
      </c>
      <c r="F17" s="50" t="s">
        <v>22</v>
      </c>
      <c r="G17" s="9">
        <v>32958</v>
      </c>
      <c r="H17" s="9">
        <v>34437</v>
      </c>
      <c r="I17" s="25">
        <f>+H17-G17</f>
        <v>1479</v>
      </c>
      <c r="J17" s="26">
        <f t="shared" ref="J17:J32" si="0">+I17/30</f>
        <v>49.3</v>
      </c>
      <c r="K17" s="18">
        <f>+J17/12</f>
        <v>4.1083333333333334</v>
      </c>
      <c r="L17" s="50" t="s">
        <v>22</v>
      </c>
      <c r="M17" s="50">
        <v>142</v>
      </c>
      <c r="N17" s="50">
        <v>142</v>
      </c>
      <c r="O17" s="50" t="s">
        <v>22</v>
      </c>
      <c r="P17" s="50" t="s">
        <v>33</v>
      </c>
      <c r="Q17" s="50"/>
      <c r="R17" s="7"/>
    </row>
    <row r="18" spans="2:18" ht="45" x14ac:dyDescent="0.25">
      <c r="B18" s="4"/>
      <c r="C18" s="16">
        <v>4</v>
      </c>
      <c r="D18" s="15" t="s">
        <v>268</v>
      </c>
      <c r="E18" s="15" t="s">
        <v>260</v>
      </c>
      <c r="F18" s="29" t="s">
        <v>23</v>
      </c>
      <c r="G18" s="9">
        <v>35066</v>
      </c>
      <c r="H18" s="9">
        <v>35580</v>
      </c>
      <c r="I18" s="25">
        <f t="shared" ref="I18:I32" si="1">+H18-G18</f>
        <v>514</v>
      </c>
      <c r="J18" s="26">
        <f t="shared" si="0"/>
        <v>17.133333333333333</v>
      </c>
      <c r="K18" s="30"/>
      <c r="L18" s="50" t="s">
        <v>22</v>
      </c>
      <c r="M18" s="50">
        <v>143</v>
      </c>
      <c r="N18" s="50">
        <v>143</v>
      </c>
      <c r="O18" s="29" t="s">
        <v>23</v>
      </c>
      <c r="P18" s="50"/>
      <c r="Q18" s="50"/>
      <c r="R18" s="7" t="s">
        <v>298</v>
      </c>
    </row>
    <row r="19" spans="2:18" ht="45" x14ac:dyDescent="0.25">
      <c r="B19" s="4"/>
      <c r="C19" s="16">
        <v>5</v>
      </c>
      <c r="D19" s="15" t="s">
        <v>268</v>
      </c>
      <c r="E19" s="15" t="s">
        <v>260</v>
      </c>
      <c r="F19" s="29" t="s">
        <v>23</v>
      </c>
      <c r="G19" s="9">
        <v>35582</v>
      </c>
      <c r="H19" s="9">
        <v>35778</v>
      </c>
      <c r="I19" s="25">
        <f t="shared" si="1"/>
        <v>196</v>
      </c>
      <c r="J19" s="26">
        <f t="shared" si="0"/>
        <v>6.5333333333333332</v>
      </c>
      <c r="K19" s="30"/>
      <c r="L19" s="50" t="s">
        <v>22</v>
      </c>
      <c r="M19" s="50">
        <v>143</v>
      </c>
      <c r="N19" s="50">
        <v>143</v>
      </c>
      <c r="O19" s="29" t="s">
        <v>23</v>
      </c>
      <c r="P19" s="50"/>
      <c r="Q19" s="50"/>
      <c r="R19" s="7" t="s">
        <v>299</v>
      </c>
    </row>
    <row r="20" spans="2:18" ht="45" x14ac:dyDescent="0.25">
      <c r="B20" s="4"/>
      <c r="C20" s="16">
        <v>6</v>
      </c>
      <c r="D20" s="15" t="s">
        <v>269</v>
      </c>
      <c r="E20" s="15" t="s">
        <v>260</v>
      </c>
      <c r="F20" s="50" t="s">
        <v>22</v>
      </c>
      <c r="G20" s="9">
        <v>37382</v>
      </c>
      <c r="H20" s="9">
        <v>37547</v>
      </c>
      <c r="I20" s="25">
        <f t="shared" si="1"/>
        <v>165</v>
      </c>
      <c r="J20" s="26">
        <f t="shared" si="0"/>
        <v>5.5</v>
      </c>
      <c r="K20" s="18">
        <f t="shared" ref="K20:K32" si="2">+J20/12</f>
        <v>0.45833333333333331</v>
      </c>
      <c r="L20" s="50" t="s">
        <v>22</v>
      </c>
      <c r="M20" s="50">
        <v>144</v>
      </c>
      <c r="N20" s="50">
        <v>144</v>
      </c>
      <c r="O20" s="50" t="s">
        <v>22</v>
      </c>
      <c r="P20" s="50" t="s">
        <v>33</v>
      </c>
      <c r="Q20" s="50"/>
      <c r="R20" s="7"/>
    </row>
    <row r="21" spans="2:18" ht="45" x14ac:dyDescent="0.25">
      <c r="B21" s="4"/>
      <c r="C21" s="16">
        <v>7</v>
      </c>
      <c r="D21" s="15" t="s">
        <v>270</v>
      </c>
      <c r="E21" s="15" t="s">
        <v>260</v>
      </c>
      <c r="F21" s="50" t="s">
        <v>22</v>
      </c>
      <c r="G21" s="9">
        <v>37970</v>
      </c>
      <c r="H21" s="9">
        <v>38152</v>
      </c>
      <c r="I21" s="25">
        <f t="shared" si="1"/>
        <v>182</v>
      </c>
      <c r="J21" s="26">
        <f t="shared" si="0"/>
        <v>6.0666666666666664</v>
      </c>
      <c r="K21" s="18">
        <f t="shared" si="2"/>
        <v>0.50555555555555554</v>
      </c>
      <c r="L21" s="50" t="s">
        <v>22</v>
      </c>
      <c r="M21" s="50">
        <v>145</v>
      </c>
      <c r="N21" s="50">
        <v>145</v>
      </c>
      <c r="O21" s="50" t="s">
        <v>22</v>
      </c>
      <c r="P21" s="50" t="s">
        <v>33</v>
      </c>
      <c r="Q21" s="50"/>
      <c r="R21" s="7"/>
    </row>
    <row r="22" spans="2:18" ht="45" x14ac:dyDescent="0.25">
      <c r="B22" s="4"/>
      <c r="C22" s="16">
        <v>8</v>
      </c>
      <c r="D22" s="15" t="s">
        <v>270</v>
      </c>
      <c r="E22" s="15" t="s">
        <v>260</v>
      </c>
      <c r="F22" s="50" t="s">
        <v>22</v>
      </c>
      <c r="G22" s="9">
        <v>38153</v>
      </c>
      <c r="H22" s="9">
        <v>38335</v>
      </c>
      <c r="I22" s="25">
        <f t="shared" si="1"/>
        <v>182</v>
      </c>
      <c r="J22" s="26">
        <f t="shared" si="0"/>
        <v>6.0666666666666664</v>
      </c>
      <c r="K22" s="18">
        <f t="shared" si="2"/>
        <v>0.50555555555555554</v>
      </c>
      <c r="L22" s="50" t="s">
        <v>22</v>
      </c>
      <c r="M22" s="50">
        <v>146</v>
      </c>
      <c r="N22" s="50">
        <v>146</v>
      </c>
      <c r="O22" s="50" t="s">
        <v>22</v>
      </c>
      <c r="P22" s="50" t="s">
        <v>33</v>
      </c>
      <c r="Q22" s="50"/>
      <c r="R22" s="7"/>
    </row>
    <row r="23" spans="2:18" ht="45" x14ac:dyDescent="0.25">
      <c r="B23" s="4"/>
      <c r="C23" s="16">
        <v>9</v>
      </c>
      <c r="D23" s="15" t="s">
        <v>270</v>
      </c>
      <c r="E23" s="15" t="s">
        <v>260</v>
      </c>
      <c r="F23" s="50" t="s">
        <v>22</v>
      </c>
      <c r="G23" s="9">
        <v>38336</v>
      </c>
      <c r="H23" s="9">
        <v>38517</v>
      </c>
      <c r="I23" s="25">
        <f t="shared" si="1"/>
        <v>181</v>
      </c>
      <c r="J23" s="26">
        <f t="shared" si="0"/>
        <v>6.0333333333333332</v>
      </c>
      <c r="K23" s="18">
        <f t="shared" si="2"/>
        <v>0.50277777777777777</v>
      </c>
      <c r="L23" s="50" t="s">
        <v>22</v>
      </c>
      <c r="M23" s="50">
        <v>147</v>
      </c>
      <c r="N23" s="50">
        <v>147</v>
      </c>
      <c r="O23" s="50" t="s">
        <v>22</v>
      </c>
      <c r="P23" s="50" t="s">
        <v>33</v>
      </c>
      <c r="Q23" s="50"/>
      <c r="R23" s="7"/>
    </row>
    <row r="24" spans="2:18" ht="45" x14ac:dyDescent="0.25">
      <c r="B24" s="4"/>
      <c r="C24" s="16">
        <v>10</v>
      </c>
      <c r="D24" s="15" t="s">
        <v>270</v>
      </c>
      <c r="E24" s="15" t="s">
        <v>260</v>
      </c>
      <c r="F24" s="50" t="s">
        <v>22</v>
      </c>
      <c r="G24" s="9">
        <v>38520</v>
      </c>
      <c r="H24" s="9">
        <v>38702</v>
      </c>
      <c r="I24" s="25">
        <f t="shared" si="1"/>
        <v>182</v>
      </c>
      <c r="J24" s="26">
        <f t="shared" si="0"/>
        <v>6.0666666666666664</v>
      </c>
      <c r="K24" s="18">
        <f t="shared" si="2"/>
        <v>0.50555555555555554</v>
      </c>
      <c r="L24" s="50" t="s">
        <v>22</v>
      </c>
      <c r="M24" s="50">
        <v>148</v>
      </c>
      <c r="N24" s="50">
        <v>148</v>
      </c>
      <c r="O24" s="50" t="s">
        <v>22</v>
      </c>
      <c r="P24" s="50" t="s">
        <v>33</v>
      </c>
      <c r="Q24" s="50"/>
      <c r="R24" s="7"/>
    </row>
    <row r="25" spans="2:18" ht="45" x14ac:dyDescent="0.25">
      <c r="B25" s="4"/>
      <c r="C25" s="16">
        <v>11</v>
      </c>
      <c r="D25" s="15" t="s">
        <v>270</v>
      </c>
      <c r="E25" s="15" t="s">
        <v>260</v>
      </c>
      <c r="F25" s="50" t="s">
        <v>22</v>
      </c>
      <c r="G25" s="9">
        <v>38705</v>
      </c>
      <c r="H25" s="9">
        <v>38917</v>
      </c>
      <c r="I25" s="25">
        <f t="shared" si="1"/>
        <v>212</v>
      </c>
      <c r="J25" s="26">
        <f t="shared" si="0"/>
        <v>7.0666666666666664</v>
      </c>
      <c r="K25" s="18">
        <f t="shared" si="2"/>
        <v>0.58888888888888891</v>
      </c>
      <c r="L25" s="50" t="s">
        <v>22</v>
      </c>
      <c r="M25" s="50">
        <v>149</v>
      </c>
      <c r="N25" s="50">
        <v>149</v>
      </c>
      <c r="O25" s="50" t="s">
        <v>22</v>
      </c>
      <c r="P25" s="50" t="s">
        <v>33</v>
      </c>
      <c r="Q25" s="50"/>
      <c r="R25" s="7"/>
    </row>
    <row r="26" spans="2:18" ht="45" x14ac:dyDescent="0.25">
      <c r="B26" s="4"/>
      <c r="C26" s="16">
        <v>12</v>
      </c>
      <c r="D26" s="15" t="s">
        <v>270</v>
      </c>
      <c r="E26" s="15" t="s">
        <v>260</v>
      </c>
      <c r="F26" s="50" t="s">
        <v>22</v>
      </c>
      <c r="G26" s="9">
        <v>38888</v>
      </c>
      <c r="H26" s="9">
        <v>39070</v>
      </c>
      <c r="I26" s="25">
        <f>+H26-G26-(H25-G26)</f>
        <v>153</v>
      </c>
      <c r="J26" s="26">
        <f t="shared" si="0"/>
        <v>5.0999999999999996</v>
      </c>
      <c r="K26" s="18">
        <f>+J26/12</f>
        <v>0.42499999999999999</v>
      </c>
      <c r="L26" s="50" t="s">
        <v>22</v>
      </c>
      <c r="M26" s="50">
        <v>150</v>
      </c>
      <c r="N26" s="50">
        <v>150</v>
      </c>
      <c r="O26" s="50" t="s">
        <v>22</v>
      </c>
      <c r="P26" s="50" t="s">
        <v>33</v>
      </c>
      <c r="Q26" s="50"/>
      <c r="R26" s="7"/>
    </row>
    <row r="27" spans="2:18" ht="45" x14ac:dyDescent="0.25">
      <c r="B27" s="4"/>
      <c r="C27" s="16">
        <v>13</v>
      </c>
      <c r="D27" s="15" t="s">
        <v>270</v>
      </c>
      <c r="E27" s="15" t="s">
        <v>260</v>
      </c>
      <c r="F27" s="50" t="s">
        <v>22</v>
      </c>
      <c r="G27" s="9">
        <v>39077</v>
      </c>
      <c r="H27" s="9">
        <v>39228</v>
      </c>
      <c r="I27" s="25">
        <f t="shared" si="1"/>
        <v>151</v>
      </c>
      <c r="J27" s="26">
        <f t="shared" si="0"/>
        <v>5.0333333333333332</v>
      </c>
      <c r="K27" s="18">
        <f t="shared" si="2"/>
        <v>0.41944444444444445</v>
      </c>
      <c r="L27" s="50" t="s">
        <v>22</v>
      </c>
      <c r="M27" s="50">
        <v>151</v>
      </c>
      <c r="N27" s="50">
        <v>151</v>
      </c>
      <c r="O27" s="50" t="s">
        <v>22</v>
      </c>
      <c r="P27" s="50" t="s">
        <v>33</v>
      </c>
      <c r="Q27" s="50"/>
      <c r="R27" s="7"/>
    </row>
    <row r="28" spans="2:18" ht="45" x14ac:dyDescent="0.25">
      <c r="B28" s="4"/>
      <c r="C28" s="16">
        <v>14</v>
      </c>
      <c r="D28" s="15" t="s">
        <v>270</v>
      </c>
      <c r="E28" s="15" t="s">
        <v>260</v>
      </c>
      <c r="F28" s="50" t="s">
        <v>22</v>
      </c>
      <c r="G28" s="9">
        <v>39262</v>
      </c>
      <c r="H28" s="9">
        <v>39445</v>
      </c>
      <c r="I28" s="25">
        <f t="shared" si="1"/>
        <v>183</v>
      </c>
      <c r="J28" s="26">
        <f t="shared" si="0"/>
        <v>6.1</v>
      </c>
      <c r="K28" s="18">
        <f t="shared" si="2"/>
        <v>0.5083333333333333</v>
      </c>
      <c r="L28" s="50" t="s">
        <v>22</v>
      </c>
      <c r="M28" s="50">
        <v>152</v>
      </c>
      <c r="N28" s="50">
        <v>152</v>
      </c>
      <c r="O28" s="50" t="s">
        <v>22</v>
      </c>
      <c r="P28" s="50" t="s">
        <v>33</v>
      </c>
      <c r="Q28" s="50"/>
      <c r="R28" s="7"/>
    </row>
    <row r="29" spans="2:18" ht="45" x14ac:dyDescent="0.25">
      <c r="B29" s="4"/>
      <c r="C29" s="16">
        <v>15</v>
      </c>
      <c r="D29" s="15" t="s">
        <v>271</v>
      </c>
      <c r="E29" s="15" t="s">
        <v>260</v>
      </c>
      <c r="F29" s="50" t="s">
        <v>22</v>
      </c>
      <c r="G29" s="9">
        <v>39461</v>
      </c>
      <c r="H29" s="9">
        <v>39962</v>
      </c>
      <c r="I29" s="25">
        <f t="shared" si="1"/>
        <v>501</v>
      </c>
      <c r="J29" s="26">
        <f t="shared" si="0"/>
        <v>16.7</v>
      </c>
      <c r="K29" s="18">
        <f t="shared" si="2"/>
        <v>1.3916666666666666</v>
      </c>
      <c r="L29" s="50" t="s">
        <v>22</v>
      </c>
      <c r="M29" s="50">
        <v>153</v>
      </c>
      <c r="N29" s="50">
        <v>153</v>
      </c>
      <c r="O29" s="50" t="s">
        <v>22</v>
      </c>
      <c r="P29" s="50" t="s">
        <v>33</v>
      </c>
      <c r="Q29" s="50"/>
      <c r="R29" s="7"/>
    </row>
    <row r="30" spans="2:18" ht="45" x14ac:dyDescent="0.25">
      <c r="B30" s="4"/>
      <c r="C30" s="16">
        <v>16</v>
      </c>
      <c r="D30" s="15" t="s">
        <v>272</v>
      </c>
      <c r="E30" s="15" t="s">
        <v>260</v>
      </c>
      <c r="F30" s="50" t="s">
        <v>22</v>
      </c>
      <c r="G30" s="9">
        <v>40067</v>
      </c>
      <c r="H30" s="9">
        <v>40857</v>
      </c>
      <c r="I30" s="25">
        <f t="shared" si="1"/>
        <v>790</v>
      </c>
      <c r="J30" s="26">
        <f t="shared" si="0"/>
        <v>26.333333333333332</v>
      </c>
      <c r="K30" s="18">
        <f t="shared" si="2"/>
        <v>2.1944444444444442</v>
      </c>
      <c r="L30" s="50" t="s">
        <v>22</v>
      </c>
      <c r="M30" s="50">
        <v>154</v>
      </c>
      <c r="N30" s="50">
        <v>159</v>
      </c>
      <c r="O30" s="50" t="s">
        <v>22</v>
      </c>
      <c r="P30" s="50" t="s">
        <v>33</v>
      </c>
      <c r="Q30" s="50" t="s">
        <v>34</v>
      </c>
      <c r="R30" s="7"/>
    </row>
    <row r="31" spans="2:18" ht="45" x14ac:dyDescent="0.25">
      <c r="B31" s="4"/>
      <c r="C31" s="16">
        <v>17</v>
      </c>
      <c r="D31" s="15" t="s">
        <v>272</v>
      </c>
      <c r="E31" s="15" t="s">
        <v>260</v>
      </c>
      <c r="F31" s="51" t="s">
        <v>22</v>
      </c>
      <c r="G31" s="9">
        <v>40673</v>
      </c>
      <c r="H31" s="9">
        <v>40856</v>
      </c>
      <c r="I31" s="25">
        <f t="shared" si="1"/>
        <v>183</v>
      </c>
      <c r="J31" s="26">
        <f t="shared" si="0"/>
        <v>6.1</v>
      </c>
      <c r="K31" s="77"/>
      <c r="L31" s="51" t="s">
        <v>22</v>
      </c>
      <c r="M31" s="51"/>
      <c r="N31" s="51"/>
      <c r="O31" s="51" t="s">
        <v>23</v>
      </c>
      <c r="P31" s="51"/>
      <c r="Q31" s="51"/>
      <c r="R31" s="7" t="s">
        <v>64</v>
      </c>
    </row>
    <row r="32" spans="2:18" ht="45" x14ac:dyDescent="0.25">
      <c r="B32" s="4"/>
      <c r="C32" s="16">
        <v>18</v>
      </c>
      <c r="D32" s="15" t="s">
        <v>272</v>
      </c>
      <c r="E32" s="15" t="s">
        <v>260</v>
      </c>
      <c r="F32" s="51" t="s">
        <v>22</v>
      </c>
      <c r="G32" s="9">
        <v>40858</v>
      </c>
      <c r="H32" s="9">
        <v>40908</v>
      </c>
      <c r="I32" s="25">
        <f t="shared" si="1"/>
        <v>50</v>
      </c>
      <c r="J32" s="26">
        <f t="shared" si="0"/>
        <v>1.6666666666666667</v>
      </c>
      <c r="K32" s="18">
        <f t="shared" si="2"/>
        <v>0.1388888888888889</v>
      </c>
      <c r="L32" s="51" t="s">
        <v>22</v>
      </c>
      <c r="M32" s="51"/>
      <c r="N32" s="51"/>
      <c r="O32" s="51" t="s">
        <v>22</v>
      </c>
      <c r="P32" s="51" t="s">
        <v>33</v>
      </c>
      <c r="Q32" s="51" t="s">
        <v>34</v>
      </c>
      <c r="R32" s="7"/>
    </row>
    <row r="33" spans="3:11" ht="33" customHeight="1" x14ac:dyDescent="0.25">
      <c r="K33" s="18">
        <f>SUM(K15:K32)</f>
        <v>12.252777777777778</v>
      </c>
    </row>
    <row r="34" spans="3:11" ht="36" x14ac:dyDescent="0.25">
      <c r="C34" s="49" t="s">
        <v>71</v>
      </c>
      <c r="D34" s="31">
        <f>+K17+K20+K21+K22+K23+K24+K25+K26+K27+K28+K29+K30+K32</f>
        <v>12.252777777777778</v>
      </c>
      <c r="E34" s="63" t="s">
        <v>22</v>
      </c>
    </row>
    <row r="35" spans="3:11" x14ac:dyDescent="0.25">
      <c r="C35" s="49" t="s">
        <v>72</v>
      </c>
      <c r="D35" s="50">
        <v>8</v>
      </c>
    </row>
    <row r="36" spans="3:11" x14ac:dyDescent="0.25">
      <c r="C36" s="49" t="s">
        <v>73</v>
      </c>
      <c r="D36" s="31">
        <f>+D34-D35</f>
        <v>4.2527777777777782</v>
      </c>
    </row>
    <row r="37" spans="3:11" ht="36" x14ac:dyDescent="0.25">
      <c r="C37" s="49" t="s">
        <v>75</v>
      </c>
      <c r="D37" s="31">
        <f>+K30+K32</f>
        <v>2.333333333333333</v>
      </c>
      <c r="E37" s="65" t="s">
        <v>23</v>
      </c>
    </row>
    <row r="38" spans="3:11" x14ac:dyDescent="0.25">
      <c r="C38" s="49" t="s">
        <v>76</v>
      </c>
      <c r="D38" s="29">
        <v>5</v>
      </c>
    </row>
    <row r="39" spans="3:11" x14ac:dyDescent="0.25">
      <c r="C39" s="49" t="s">
        <v>74</v>
      </c>
      <c r="D39" s="31">
        <v>0</v>
      </c>
    </row>
  </sheetData>
  <mergeCells count="11">
    <mergeCell ref="H7:K7"/>
    <mergeCell ref="C11:E11"/>
    <mergeCell ref="C12:E12"/>
    <mergeCell ref="P13:Q13"/>
    <mergeCell ref="G14:H14"/>
    <mergeCell ref="H6:K6"/>
    <mergeCell ref="D4:D5"/>
    <mergeCell ref="E4:E5"/>
    <mergeCell ref="F4:F5"/>
    <mergeCell ref="G4:G5"/>
    <mergeCell ref="H4:K5"/>
  </mergeCells>
  <conditionalFormatting sqref="A1:XFD1048576">
    <cfRule type="cellIs" dxfId="11" priority="1" operator="equal">
      <formula>"SI"</formula>
    </cfRule>
    <cfRule type="cellIs" dxfId="10" priority="2" operator="equal">
      <formula>"NO"</formula>
    </cfRule>
  </conditionalFormatting>
  <pageMargins left="0.7" right="0.7" top="0.75" bottom="0.75" header="0.3" footer="0.3"/>
  <pageSetup scale="2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
  <sheetViews>
    <sheetView workbookViewId="0">
      <selection activeCell="B36" sqref="B36"/>
    </sheetView>
  </sheetViews>
  <sheetFormatPr baseColWidth="10" defaultColWidth="11.42578125" defaultRowHeight="15" x14ac:dyDescent="0.25"/>
  <cols>
    <col min="1" max="1" width="2.5703125" style="44" customWidth="1"/>
    <col min="2" max="2" width="64.5703125" style="45" customWidth="1"/>
    <col min="3" max="3" width="40.7109375" style="45" customWidth="1"/>
    <col min="4" max="4" width="22.5703125" style="45" customWidth="1"/>
    <col min="5" max="5" width="47.85546875" style="44" customWidth="1"/>
    <col min="6" max="16" width="11.42578125" style="44"/>
    <col min="17" max="16384" width="11.42578125" style="45"/>
  </cols>
  <sheetData>
    <row r="1" spans="2:5" s="44" customFormat="1" ht="14.45" x14ac:dyDescent="0.35"/>
    <row r="2" spans="2:5" ht="15.75" x14ac:dyDescent="0.25">
      <c r="B2" s="90" t="s">
        <v>107</v>
      </c>
      <c r="C2" s="90"/>
      <c r="D2" s="90"/>
      <c r="E2" s="90"/>
    </row>
    <row r="3" spans="2:5" ht="15.75" x14ac:dyDescent="0.25">
      <c r="B3" s="41" t="s">
        <v>108</v>
      </c>
      <c r="C3" s="41" t="s">
        <v>109</v>
      </c>
      <c r="D3" s="43" t="s">
        <v>117</v>
      </c>
      <c r="E3" s="43" t="s">
        <v>29</v>
      </c>
    </row>
    <row r="4" spans="2:5" ht="16.5" x14ac:dyDescent="0.25">
      <c r="B4" s="38" t="s">
        <v>110</v>
      </c>
      <c r="C4" s="39">
        <v>35</v>
      </c>
      <c r="D4" s="88">
        <v>50</v>
      </c>
      <c r="E4" s="46"/>
    </row>
    <row r="5" spans="2:5" ht="16.5" x14ac:dyDescent="0.25">
      <c r="B5" s="38" t="s">
        <v>111</v>
      </c>
      <c r="C5" s="39">
        <v>50</v>
      </c>
      <c r="D5" s="89"/>
      <c r="E5" s="46"/>
    </row>
    <row r="6" spans="2:5" ht="31.5" x14ac:dyDescent="0.25">
      <c r="B6" s="36" t="s">
        <v>112</v>
      </c>
      <c r="C6" s="37" t="s">
        <v>120</v>
      </c>
      <c r="D6" s="37" t="s">
        <v>117</v>
      </c>
      <c r="E6" s="43" t="s">
        <v>29</v>
      </c>
    </row>
    <row r="7" spans="2:5" ht="16.5" x14ac:dyDescent="0.25">
      <c r="B7" s="38" t="s">
        <v>110</v>
      </c>
      <c r="C7" s="39">
        <v>50</v>
      </c>
      <c r="D7" s="88">
        <v>100</v>
      </c>
      <c r="E7" s="46"/>
    </row>
    <row r="8" spans="2:5" ht="16.5" x14ac:dyDescent="0.25">
      <c r="B8" s="38" t="s">
        <v>111</v>
      </c>
      <c r="C8" s="39">
        <v>100</v>
      </c>
      <c r="D8" s="89"/>
      <c r="E8" s="46"/>
    </row>
    <row r="9" spans="2:5" ht="31.5" x14ac:dyDescent="0.25">
      <c r="B9" s="36" t="s">
        <v>113</v>
      </c>
      <c r="C9" s="37" t="s">
        <v>120</v>
      </c>
      <c r="D9" s="37" t="s">
        <v>117</v>
      </c>
      <c r="E9" s="43" t="s">
        <v>29</v>
      </c>
    </row>
    <row r="10" spans="2:5" ht="31.5" customHeight="1" x14ac:dyDescent="0.25">
      <c r="B10" s="38" t="s">
        <v>110</v>
      </c>
      <c r="C10" s="39">
        <v>50</v>
      </c>
      <c r="D10" s="88">
        <v>0</v>
      </c>
      <c r="E10" s="91" t="s">
        <v>300</v>
      </c>
    </row>
    <row r="11" spans="2:5" ht="31.5" customHeight="1" x14ac:dyDescent="0.25">
      <c r="B11" s="38" t="s">
        <v>111</v>
      </c>
      <c r="C11" s="39">
        <v>100</v>
      </c>
      <c r="D11" s="89"/>
      <c r="E11" s="92"/>
    </row>
    <row r="12" spans="2:5" ht="15.75" x14ac:dyDescent="0.25">
      <c r="B12" s="36" t="s">
        <v>114</v>
      </c>
      <c r="C12" s="37" t="s">
        <v>121</v>
      </c>
      <c r="D12" s="37" t="s">
        <v>117</v>
      </c>
      <c r="E12" s="43" t="s">
        <v>29</v>
      </c>
    </row>
    <row r="13" spans="2:5" ht="15.75" x14ac:dyDescent="0.25">
      <c r="B13" s="39" t="s">
        <v>115</v>
      </c>
      <c r="C13" s="39">
        <v>40</v>
      </c>
      <c r="D13" s="88">
        <v>0</v>
      </c>
      <c r="E13" s="91" t="s">
        <v>122</v>
      </c>
    </row>
    <row r="14" spans="2:5" ht="31.5" x14ac:dyDescent="0.25">
      <c r="B14" s="39" t="s">
        <v>116</v>
      </c>
      <c r="C14" s="39">
        <v>50</v>
      </c>
      <c r="D14" s="89"/>
      <c r="E14" s="92"/>
    </row>
    <row r="15" spans="2:5" s="44" customFormat="1" ht="15.75" x14ac:dyDescent="0.25">
      <c r="B15" s="90" t="s">
        <v>123</v>
      </c>
      <c r="C15" s="90"/>
      <c r="D15" s="90"/>
      <c r="E15" s="90"/>
    </row>
    <row r="16" spans="2:5" s="44" customFormat="1" ht="15.75" x14ac:dyDescent="0.25">
      <c r="B16" s="36" t="s">
        <v>108</v>
      </c>
      <c r="C16" s="36" t="s">
        <v>124</v>
      </c>
      <c r="D16" s="37" t="s">
        <v>117</v>
      </c>
      <c r="E16" s="37" t="s">
        <v>29</v>
      </c>
    </row>
    <row r="17" spans="2:5" s="44" customFormat="1" ht="16.5" x14ac:dyDescent="0.25">
      <c r="B17" s="38" t="s">
        <v>110</v>
      </c>
      <c r="C17" s="39">
        <v>35</v>
      </c>
      <c r="D17" s="88">
        <v>50</v>
      </c>
      <c r="E17" s="46"/>
    </row>
    <row r="18" spans="2:5" s="44" customFormat="1" ht="16.5" x14ac:dyDescent="0.25">
      <c r="B18" s="38" t="s">
        <v>111</v>
      </c>
      <c r="C18" s="39">
        <v>50</v>
      </c>
      <c r="D18" s="89"/>
      <c r="E18" s="46"/>
    </row>
    <row r="19" spans="2:5" s="44" customFormat="1" ht="31.5" x14ac:dyDescent="0.25">
      <c r="B19" s="36" t="s">
        <v>125</v>
      </c>
      <c r="C19" s="37" t="s">
        <v>120</v>
      </c>
      <c r="D19" s="37" t="s">
        <v>117</v>
      </c>
      <c r="E19" s="37" t="s">
        <v>29</v>
      </c>
    </row>
    <row r="20" spans="2:5" s="44" customFormat="1" ht="16.5" x14ac:dyDescent="0.25">
      <c r="B20" s="38" t="s">
        <v>110</v>
      </c>
      <c r="C20" s="39">
        <v>50</v>
      </c>
      <c r="D20" s="88">
        <v>100</v>
      </c>
      <c r="E20" s="46"/>
    </row>
    <row r="21" spans="2:5" s="44" customFormat="1" ht="16.5" x14ac:dyDescent="0.25">
      <c r="B21" s="38" t="s">
        <v>111</v>
      </c>
      <c r="C21" s="39">
        <v>100</v>
      </c>
      <c r="D21" s="89"/>
      <c r="E21" s="46"/>
    </row>
    <row r="22" spans="2:5" s="44" customFormat="1" ht="31.5" x14ac:dyDescent="0.25">
      <c r="B22" s="36" t="s">
        <v>128</v>
      </c>
      <c r="C22" s="37" t="s">
        <v>120</v>
      </c>
      <c r="D22" s="37" t="s">
        <v>117</v>
      </c>
      <c r="E22" s="37" t="s">
        <v>29</v>
      </c>
    </row>
    <row r="23" spans="2:5" s="44" customFormat="1" ht="16.5" x14ac:dyDescent="0.25">
      <c r="B23" s="38" t="s">
        <v>110</v>
      </c>
      <c r="C23" s="39">
        <v>50</v>
      </c>
      <c r="D23" s="88">
        <v>100</v>
      </c>
      <c r="E23" s="46"/>
    </row>
    <row r="24" spans="2:5" s="44" customFormat="1" ht="16.5" x14ac:dyDescent="0.25">
      <c r="B24" s="38" t="s">
        <v>111</v>
      </c>
      <c r="C24" s="39">
        <v>100</v>
      </c>
      <c r="D24" s="89"/>
      <c r="E24" s="46"/>
    </row>
    <row r="25" spans="2:5" s="44" customFormat="1" ht="15.75" x14ac:dyDescent="0.25">
      <c r="B25" s="36" t="s">
        <v>114</v>
      </c>
      <c r="C25" s="37" t="s">
        <v>121</v>
      </c>
      <c r="D25" s="37" t="s">
        <v>117</v>
      </c>
      <c r="E25" s="37" t="s">
        <v>29</v>
      </c>
    </row>
    <row r="26" spans="2:5" s="44" customFormat="1" ht="15.75" x14ac:dyDescent="0.25">
      <c r="B26" s="39" t="s">
        <v>126</v>
      </c>
      <c r="C26" s="39">
        <v>35</v>
      </c>
      <c r="D26" s="88">
        <v>35</v>
      </c>
      <c r="E26" s="46"/>
    </row>
    <row r="27" spans="2:5" s="44" customFormat="1" ht="15.75" x14ac:dyDescent="0.25">
      <c r="B27" s="39" t="s">
        <v>127</v>
      </c>
      <c r="C27" s="39">
        <v>50</v>
      </c>
      <c r="D27" s="89"/>
      <c r="E27" s="46"/>
    </row>
    <row r="28" spans="2:5" s="44" customFormat="1" ht="16.5" customHeight="1" x14ac:dyDescent="0.25">
      <c r="B28" s="90" t="s">
        <v>131</v>
      </c>
      <c r="C28" s="90"/>
      <c r="D28" s="90"/>
      <c r="E28" s="90"/>
    </row>
    <row r="29" spans="2:5" s="44" customFormat="1" ht="15.75" x14ac:dyDescent="0.25">
      <c r="B29" s="40" t="s">
        <v>108</v>
      </c>
      <c r="C29" s="37" t="s">
        <v>120</v>
      </c>
      <c r="D29" s="37" t="s">
        <v>117</v>
      </c>
      <c r="E29" s="37" t="s">
        <v>29</v>
      </c>
    </row>
    <row r="30" spans="2:5" s="44" customFormat="1" ht="16.5" x14ac:dyDescent="0.25">
      <c r="B30" s="38" t="s">
        <v>110</v>
      </c>
      <c r="C30" s="39">
        <v>50</v>
      </c>
      <c r="D30" s="88">
        <v>0</v>
      </c>
      <c r="E30" s="46"/>
    </row>
    <row r="31" spans="2:5" s="44" customFormat="1" ht="16.5" x14ac:dyDescent="0.25">
      <c r="B31" s="38" t="s">
        <v>111</v>
      </c>
      <c r="C31" s="39">
        <v>100</v>
      </c>
      <c r="D31" s="89"/>
      <c r="E31" s="46"/>
    </row>
    <row r="32" spans="2:5" s="44" customFormat="1" ht="31.5" x14ac:dyDescent="0.25">
      <c r="B32" s="40" t="s">
        <v>132</v>
      </c>
      <c r="C32" s="37" t="s">
        <v>120</v>
      </c>
      <c r="D32" s="37" t="s">
        <v>117</v>
      </c>
      <c r="E32" s="37" t="s">
        <v>29</v>
      </c>
    </row>
    <row r="33" spans="2:5" s="44" customFormat="1" ht="16.5" x14ac:dyDescent="0.25">
      <c r="B33" s="38" t="s">
        <v>110</v>
      </c>
      <c r="C33" s="39">
        <v>50</v>
      </c>
      <c r="D33" s="88">
        <v>50</v>
      </c>
      <c r="E33" s="46"/>
    </row>
    <row r="34" spans="2:5" s="44" customFormat="1" ht="16.5" x14ac:dyDescent="0.25">
      <c r="B34" s="38" t="s">
        <v>111</v>
      </c>
      <c r="C34" s="39">
        <v>100</v>
      </c>
      <c r="D34" s="89"/>
      <c r="E34" s="46"/>
    </row>
    <row r="35" spans="2:5" s="44" customFormat="1" ht="15.75" x14ac:dyDescent="0.25">
      <c r="B35" s="40" t="s">
        <v>133</v>
      </c>
      <c r="C35" s="37" t="s">
        <v>120</v>
      </c>
      <c r="D35" s="37" t="s">
        <v>117</v>
      </c>
      <c r="E35" s="37" t="s">
        <v>29</v>
      </c>
    </row>
    <row r="36" spans="2:5" s="44" customFormat="1" ht="15.75" x14ac:dyDescent="0.25">
      <c r="B36" s="39" t="s">
        <v>134</v>
      </c>
      <c r="C36" s="39">
        <v>100</v>
      </c>
      <c r="D36" s="58">
        <v>100</v>
      </c>
      <c r="E36" s="46" t="s">
        <v>297</v>
      </c>
    </row>
    <row r="37" spans="2:5" s="44" customFormat="1" ht="30.75" customHeight="1" x14ac:dyDescent="0.25">
      <c r="D37" s="47">
        <f>SUM(D3:D36)</f>
        <v>585</v>
      </c>
    </row>
    <row r="38" spans="2:5" s="44" customFormat="1" x14ac:dyDescent="0.25"/>
    <row r="39" spans="2:5" s="44" customFormat="1" x14ac:dyDescent="0.25"/>
    <row r="40" spans="2:5" s="44" customFormat="1" x14ac:dyDescent="0.25"/>
    <row r="41" spans="2:5" s="44" customFormat="1" x14ac:dyDescent="0.25"/>
    <row r="42" spans="2:5" s="44" customFormat="1" x14ac:dyDescent="0.25"/>
    <row r="43" spans="2:5" s="44" customFormat="1" x14ac:dyDescent="0.25"/>
    <row r="44" spans="2:5" s="44" customFormat="1" x14ac:dyDescent="0.25"/>
    <row r="45" spans="2:5" s="44" customFormat="1" x14ac:dyDescent="0.25"/>
    <row r="46" spans="2:5" s="44" customFormat="1" x14ac:dyDescent="0.25"/>
    <row r="47" spans="2:5" s="44" customFormat="1" x14ac:dyDescent="0.25"/>
    <row r="48" spans="2:5"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sheetData>
  <mergeCells count="15">
    <mergeCell ref="D30:D31"/>
    <mergeCell ref="D33:D34"/>
    <mergeCell ref="B28:E28"/>
    <mergeCell ref="B15:E15"/>
    <mergeCell ref="B2:E2"/>
    <mergeCell ref="E10:E11"/>
    <mergeCell ref="E13:E14"/>
    <mergeCell ref="D4:D5"/>
    <mergeCell ref="D7:D8"/>
    <mergeCell ref="D10:D11"/>
    <mergeCell ref="D13:D14"/>
    <mergeCell ref="D17:D18"/>
    <mergeCell ref="D20:D21"/>
    <mergeCell ref="D23:D24"/>
    <mergeCell ref="D26:D27"/>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
  <sheetViews>
    <sheetView workbookViewId="0">
      <selection activeCell="B36" sqref="B36"/>
    </sheetView>
  </sheetViews>
  <sheetFormatPr baseColWidth="10" defaultColWidth="11.42578125" defaultRowHeight="15" x14ac:dyDescent="0.25"/>
  <cols>
    <col min="1" max="1" width="2.5703125" style="44" customWidth="1"/>
    <col min="2" max="2" width="64.5703125" style="45" customWidth="1"/>
    <col min="3" max="3" width="40.7109375" style="45" customWidth="1"/>
    <col min="4" max="4" width="22.5703125" style="45" customWidth="1"/>
    <col min="5" max="5" width="47.85546875" style="44" customWidth="1"/>
    <col min="6" max="16" width="11.42578125" style="44"/>
    <col min="17" max="16384" width="11.42578125" style="45"/>
  </cols>
  <sheetData>
    <row r="1" spans="2:5" s="44" customFormat="1" ht="14.45" x14ac:dyDescent="0.35"/>
    <row r="2" spans="2:5" ht="15.75" x14ac:dyDescent="0.25">
      <c r="B2" s="90" t="s">
        <v>107</v>
      </c>
      <c r="C2" s="90"/>
      <c r="D2" s="90"/>
      <c r="E2" s="90"/>
    </row>
    <row r="3" spans="2:5" ht="15.75" x14ac:dyDescent="0.25">
      <c r="B3" s="41" t="s">
        <v>108</v>
      </c>
      <c r="C3" s="41" t="s">
        <v>109</v>
      </c>
      <c r="D3" s="43" t="s">
        <v>117</v>
      </c>
      <c r="E3" s="43" t="s">
        <v>29</v>
      </c>
    </row>
    <row r="4" spans="2:5" ht="16.5" x14ac:dyDescent="0.25">
      <c r="B4" s="38" t="s">
        <v>110</v>
      </c>
      <c r="C4" s="39">
        <v>35</v>
      </c>
      <c r="D4" s="88">
        <v>50</v>
      </c>
      <c r="E4" s="46"/>
    </row>
    <row r="5" spans="2:5" ht="16.5" x14ac:dyDescent="0.25">
      <c r="B5" s="38" t="s">
        <v>111</v>
      </c>
      <c r="C5" s="39">
        <v>50</v>
      </c>
      <c r="D5" s="89"/>
      <c r="E5" s="46"/>
    </row>
    <row r="6" spans="2:5" ht="31.5" x14ac:dyDescent="0.25">
      <c r="B6" s="36" t="s">
        <v>112</v>
      </c>
      <c r="C6" s="37" t="s">
        <v>120</v>
      </c>
      <c r="D6" s="37" t="s">
        <v>117</v>
      </c>
      <c r="E6" s="43" t="s">
        <v>29</v>
      </c>
    </row>
    <row r="7" spans="2:5" ht="16.5" x14ac:dyDescent="0.25">
      <c r="B7" s="38" t="s">
        <v>110</v>
      </c>
      <c r="C7" s="39">
        <v>50</v>
      </c>
      <c r="D7" s="88">
        <v>100</v>
      </c>
      <c r="E7" s="46"/>
    </row>
    <row r="8" spans="2:5" ht="16.5" x14ac:dyDescent="0.25">
      <c r="B8" s="38" t="s">
        <v>111</v>
      </c>
      <c r="C8" s="39">
        <v>100</v>
      </c>
      <c r="D8" s="89"/>
      <c r="E8" s="46"/>
    </row>
    <row r="9" spans="2:5" ht="31.5" x14ac:dyDescent="0.25">
      <c r="B9" s="36" t="s">
        <v>113</v>
      </c>
      <c r="C9" s="37" t="s">
        <v>120</v>
      </c>
      <c r="D9" s="37" t="s">
        <v>117</v>
      </c>
      <c r="E9" s="43" t="s">
        <v>29</v>
      </c>
    </row>
    <row r="10" spans="2:5" ht="24.75" customHeight="1" x14ac:dyDescent="0.25">
      <c r="B10" s="38" t="s">
        <v>110</v>
      </c>
      <c r="C10" s="39">
        <v>50</v>
      </c>
      <c r="D10" s="88">
        <v>100</v>
      </c>
      <c r="E10" s="55"/>
    </row>
    <row r="11" spans="2:5" ht="24.75" customHeight="1" x14ac:dyDescent="0.25">
      <c r="B11" s="38" t="s">
        <v>111</v>
      </c>
      <c r="C11" s="39">
        <v>100</v>
      </c>
      <c r="D11" s="89"/>
      <c r="E11" s="55"/>
    </row>
    <row r="12" spans="2:5" ht="15.75" x14ac:dyDescent="0.25">
      <c r="B12" s="36" t="s">
        <v>114</v>
      </c>
      <c r="C12" s="37" t="s">
        <v>121</v>
      </c>
      <c r="D12" s="37" t="s">
        <v>117</v>
      </c>
      <c r="E12" s="43" t="s">
        <v>29</v>
      </c>
    </row>
    <row r="13" spans="2:5" ht="15.75" customHeight="1" x14ac:dyDescent="0.25">
      <c r="B13" s="39" t="s">
        <v>115</v>
      </c>
      <c r="C13" s="39">
        <v>40</v>
      </c>
      <c r="D13" s="88">
        <v>0</v>
      </c>
      <c r="E13" s="91" t="s">
        <v>229</v>
      </c>
    </row>
    <row r="14" spans="2:5" ht="31.5" x14ac:dyDescent="0.25">
      <c r="B14" s="39" t="s">
        <v>116</v>
      </c>
      <c r="C14" s="39">
        <v>50</v>
      </c>
      <c r="D14" s="89"/>
      <c r="E14" s="92"/>
    </row>
    <row r="15" spans="2:5" s="44" customFormat="1" ht="15.75" x14ac:dyDescent="0.25">
      <c r="B15" s="90" t="s">
        <v>123</v>
      </c>
      <c r="C15" s="90"/>
      <c r="D15" s="90"/>
      <c r="E15" s="90"/>
    </row>
    <row r="16" spans="2:5" s="44" customFormat="1" ht="15.75" x14ac:dyDescent="0.25">
      <c r="B16" s="36" t="s">
        <v>108</v>
      </c>
      <c r="C16" s="36" t="s">
        <v>124</v>
      </c>
      <c r="D16" s="37" t="s">
        <v>117</v>
      </c>
      <c r="E16" s="37" t="s">
        <v>29</v>
      </c>
    </row>
    <row r="17" spans="2:5" s="44" customFormat="1" ht="16.5" x14ac:dyDescent="0.25">
      <c r="B17" s="38" t="s">
        <v>110</v>
      </c>
      <c r="C17" s="39">
        <v>35</v>
      </c>
      <c r="D17" s="88">
        <v>50</v>
      </c>
      <c r="E17" s="46"/>
    </row>
    <row r="18" spans="2:5" s="44" customFormat="1" ht="16.5" x14ac:dyDescent="0.25">
      <c r="B18" s="38" t="s">
        <v>111</v>
      </c>
      <c r="C18" s="39">
        <v>50</v>
      </c>
      <c r="D18" s="89"/>
      <c r="E18" s="46"/>
    </row>
    <row r="19" spans="2:5" s="44" customFormat="1" ht="31.5" x14ac:dyDescent="0.25">
      <c r="B19" s="36" t="s">
        <v>125</v>
      </c>
      <c r="C19" s="37" t="s">
        <v>120</v>
      </c>
      <c r="D19" s="37" t="s">
        <v>117</v>
      </c>
      <c r="E19" s="37" t="s">
        <v>29</v>
      </c>
    </row>
    <row r="20" spans="2:5" s="44" customFormat="1" ht="16.5" x14ac:dyDescent="0.25">
      <c r="B20" s="38" t="s">
        <v>110</v>
      </c>
      <c r="C20" s="39">
        <v>50</v>
      </c>
      <c r="D20" s="88">
        <v>50</v>
      </c>
      <c r="E20" s="46"/>
    </row>
    <row r="21" spans="2:5" s="44" customFormat="1" ht="16.5" x14ac:dyDescent="0.25">
      <c r="B21" s="38" t="s">
        <v>111</v>
      </c>
      <c r="C21" s="39">
        <v>100</v>
      </c>
      <c r="D21" s="89"/>
      <c r="E21" s="46"/>
    </row>
    <row r="22" spans="2:5" s="44" customFormat="1" ht="31.5" x14ac:dyDescent="0.25">
      <c r="B22" s="36" t="s">
        <v>128</v>
      </c>
      <c r="C22" s="37" t="s">
        <v>120</v>
      </c>
      <c r="D22" s="37" t="s">
        <v>117</v>
      </c>
      <c r="E22" s="37" t="s">
        <v>29</v>
      </c>
    </row>
    <row r="23" spans="2:5" s="44" customFormat="1" ht="16.5" x14ac:dyDescent="0.25">
      <c r="B23" s="38" t="s">
        <v>110</v>
      </c>
      <c r="C23" s="39">
        <v>50</v>
      </c>
      <c r="D23" s="88">
        <v>100</v>
      </c>
      <c r="E23" s="46"/>
    </row>
    <row r="24" spans="2:5" s="44" customFormat="1" ht="16.5" x14ac:dyDescent="0.25">
      <c r="B24" s="38" t="s">
        <v>111</v>
      </c>
      <c r="C24" s="39">
        <v>100</v>
      </c>
      <c r="D24" s="89"/>
      <c r="E24" s="46"/>
    </row>
    <row r="25" spans="2:5" s="44" customFormat="1" ht="15.75" x14ac:dyDescent="0.25">
      <c r="B25" s="36" t="s">
        <v>114</v>
      </c>
      <c r="C25" s="37" t="s">
        <v>121</v>
      </c>
      <c r="D25" s="37" t="s">
        <v>117</v>
      </c>
      <c r="E25" s="37" t="s">
        <v>29</v>
      </c>
    </row>
    <row r="26" spans="2:5" s="44" customFormat="1" ht="15.75" x14ac:dyDescent="0.25">
      <c r="B26" s="39" t="s">
        <v>126</v>
      </c>
      <c r="C26" s="39">
        <v>35</v>
      </c>
      <c r="D26" s="88">
        <v>35</v>
      </c>
      <c r="E26" s="91" t="s">
        <v>229</v>
      </c>
    </row>
    <row r="27" spans="2:5" s="44" customFormat="1" ht="15.75" x14ac:dyDescent="0.25">
      <c r="B27" s="39" t="s">
        <v>127</v>
      </c>
      <c r="C27" s="39">
        <v>50</v>
      </c>
      <c r="D27" s="89"/>
      <c r="E27" s="92"/>
    </row>
    <row r="28" spans="2:5" s="44" customFormat="1" ht="16.5" customHeight="1" x14ac:dyDescent="0.25">
      <c r="B28" s="90" t="s">
        <v>131</v>
      </c>
      <c r="C28" s="90"/>
      <c r="D28" s="90"/>
      <c r="E28" s="90"/>
    </row>
    <row r="29" spans="2:5" s="44" customFormat="1" ht="15.75" x14ac:dyDescent="0.25">
      <c r="B29" s="40" t="s">
        <v>108</v>
      </c>
      <c r="C29" s="37" t="s">
        <v>120</v>
      </c>
      <c r="D29" s="37" t="s">
        <v>117</v>
      </c>
      <c r="E29" s="37" t="s">
        <v>29</v>
      </c>
    </row>
    <row r="30" spans="2:5" s="44" customFormat="1" ht="16.5" x14ac:dyDescent="0.25">
      <c r="B30" s="38" t="s">
        <v>110</v>
      </c>
      <c r="C30" s="39">
        <v>50</v>
      </c>
      <c r="D30" s="88">
        <v>100</v>
      </c>
      <c r="E30" s="46"/>
    </row>
    <row r="31" spans="2:5" s="44" customFormat="1" ht="16.5" x14ac:dyDescent="0.25">
      <c r="B31" s="38" t="s">
        <v>111</v>
      </c>
      <c r="C31" s="39">
        <v>100</v>
      </c>
      <c r="D31" s="89"/>
      <c r="E31" s="46"/>
    </row>
    <row r="32" spans="2:5" s="44" customFormat="1" ht="31.5" x14ac:dyDescent="0.25">
      <c r="B32" s="40" t="s">
        <v>132</v>
      </c>
      <c r="C32" s="37" t="s">
        <v>120</v>
      </c>
      <c r="D32" s="37" t="s">
        <v>117</v>
      </c>
      <c r="E32" s="37" t="s">
        <v>29</v>
      </c>
    </row>
    <row r="33" spans="2:5" s="44" customFormat="1" ht="16.5" x14ac:dyDescent="0.25">
      <c r="B33" s="38" t="s">
        <v>110</v>
      </c>
      <c r="C33" s="39">
        <v>50</v>
      </c>
      <c r="D33" s="88">
        <v>100</v>
      </c>
      <c r="E33" s="46"/>
    </row>
    <row r="34" spans="2:5" s="44" customFormat="1" ht="16.5" x14ac:dyDescent="0.25">
      <c r="B34" s="38" t="s">
        <v>111</v>
      </c>
      <c r="C34" s="39">
        <v>100</v>
      </c>
      <c r="D34" s="89"/>
      <c r="E34" s="46"/>
    </row>
    <row r="35" spans="2:5" s="44" customFormat="1" ht="15.75" x14ac:dyDescent="0.25">
      <c r="B35" s="40" t="s">
        <v>133</v>
      </c>
      <c r="C35" s="37" t="s">
        <v>120</v>
      </c>
      <c r="D35" s="37" t="s">
        <v>117</v>
      </c>
      <c r="E35" s="37" t="s">
        <v>29</v>
      </c>
    </row>
    <row r="36" spans="2:5" s="44" customFormat="1" ht="15.75" x14ac:dyDescent="0.25">
      <c r="B36" s="39" t="s">
        <v>134</v>
      </c>
      <c r="C36" s="39">
        <v>100</v>
      </c>
      <c r="D36" s="72">
        <v>100</v>
      </c>
      <c r="E36" s="46"/>
    </row>
    <row r="37" spans="2:5" s="44" customFormat="1" ht="30.75" customHeight="1" x14ac:dyDescent="0.25">
      <c r="D37" s="47">
        <f>SUM(D3:D36)</f>
        <v>785</v>
      </c>
    </row>
    <row r="38" spans="2:5" s="44" customFormat="1" x14ac:dyDescent="0.25"/>
    <row r="39" spans="2:5" s="44" customFormat="1" x14ac:dyDescent="0.25"/>
    <row r="40" spans="2:5" s="44" customFormat="1" x14ac:dyDescent="0.25"/>
    <row r="41" spans="2:5" s="44" customFormat="1" x14ac:dyDescent="0.25"/>
    <row r="42" spans="2:5" s="44" customFormat="1" x14ac:dyDescent="0.25"/>
    <row r="43" spans="2:5" s="44" customFormat="1" x14ac:dyDescent="0.25"/>
    <row r="44" spans="2:5" s="44" customFormat="1" x14ac:dyDescent="0.25"/>
    <row r="45" spans="2:5" s="44" customFormat="1" x14ac:dyDescent="0.25"/>
    <row r="46" spans="2:5" s="44" customFormat="1" x14ac:dyDescent="0.25"/>
    <row r="47" spans="2:5" s="44" customFormat="1" x14ac:dyDescent="0.25"/>
    <row r="48" spans="2:5"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sheetData>
  <mergeCells count="15">
    <mergeCell ref="D30:D31"/>
    <mergeCell ref="D33:D34"/>
    <mergeCell ref="B2:E2"/>
    <mergeCell ref="E13:E14"/>
    <mergeCell ref="B15:E15"/>
    <mergeCell ref="E26:E27"/>
    <mergeCell ref="B28:E28"/>
    <mergeCell ref="D4:D5"/>
    <mergeCell ref="D7:D8"/>
    <mergeCell ref="D10:D11"/>
    <mergeCell ref="D13:D14"/>
    <mergeCell ref="D17:D18"/>
    <mergeCell ref="D20:D21"/>
    <mergeCell ref="D23:D24"/>
    <mergeCell ref="D26:D27"/>
  </mergeCells>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
  <sheetViews>
    <sheetView tabSelected="1" zoomScale="85" zoomScaleNormal="85" workbookViewId="0">
      <pane xSplit="3" ySplit="4" topLeftCell="D5" activePane="bottomRight" state="frozen"/>
      <selection pane="topRight" activeCell="D1" sqref="D1"/>
      <selection pane="bottomLeft" activeCell="A5" sqref="A5"/>
      <selection pane="bottomRight" activeCell="M23" sqref="M23"/>
    </sheetView>
  </sheetViews>
  <sheetFormatPr baseColWidth="10" defaultColWidth="11.42578125" defaultRowHeight="15" x14ac:dyDescent="0.25"/>
  <cols>
    <col min="1" max="1" width="5.7109375" style="73" customWidth="1"/>
    <col min="2" max="2" width="22.85546875" style="67" customWidth="1"/>
    <col min="3" max="3" width="20.5703125" style="61" bestFit="1" customWidth="1"/>
    <col min="4" max="4" width="24" style="60" customWidth="1"/>
    <col min="5" max="5" width="8.85546875" style="61" bestFit="1" customWidth="1"/>
    <col min="6" max="6" width="9.28515625" style="61" bestFit="1" customWidth="1"/>
    <col min="7" max="7" width="12" style="61" bestFit="1" customWidth="1"/>
    <col min="8" max="8" width="12" style="61" customWidth="1"/>
    <col min="9" max="9" width="21.140625" style="60" customWidth="1"/>
    <col min="10" max="11" width="11.42578125" style="61"/>
    <col min="12" max="12" width="13.28515625" style="61" customWidth="1"/>
    <col min="13" max="13" width="16.42578125" style="61" customWidth="1"/>
    <col min="14" max="15" width="11.42578125" style="60"/>
    <col min="16" max="31" width="11.42578125" style="73"/>
    <col min="32" max="16384" width="11.42578125" style="60"/>
  </cols>
  <sheetData>
    <row r="1" spans="1:31" s="73" customFormat="1" ht="14.45" x14ac:dyDescent="0.35">
      <c r="B1" s="75"/>
      <c r="C1" s="74"/>
      <c r="E1" s="74"/>
      <c r="F1" s="74"/>
      <c r="G1" s="74"/>
      <c r="H1" s="74"/>
      <c r="J1" s="74"/>
      <c r="K1" s="74"/>
      <c r="L1" s="74"/>
      <c r="M1" s="74"/>
    </row>
    <row r="2" spans="1:31" ht="15.75" x14ac:dyDescent="0.25">
      <c r="B2" s="80" t="s">
        <v>283</v>
      </c>
      <c r="C2" s="102" t="s">
        <v>294</v>
      </c>
      <c r="D2" s="102"/>
      <c r="E2" s="102"/>
      <c r="F2" s="102"/>
      <c r="G2" s="102"/>
      <c r="H2" s="102"/>
      <c r="I2" s="102" t="s">
        <v>295</v>
      </c>
      <c r="J2" s="102"/>
      <c r="K2" s="102"/>
      <c r="L2" s="102"/>
      <c r="M2" s="102"/>
      <c r="N2" s="102"/>
      <c r="O2" s="102"/>
    </row>
    <row r="3" spans="1:31" ht="45" x14ac:dyDescent="0.25">
      <c r="B3" s="80"/>
      <c r="C3" s="48" t="s">
        <v>2</v>
      </c>
      <c r="D3" s="103" t="s">
        <v>276</v>
      </c>
      <c r="E3" s="104"/>
      <c r="F3" s="104"/>
      <c r="G3" s="105"/>
      <c r="H3" s="85" t="s">
        <v>26</v>
      </c>
      <c r="I3" s="80" t="s">
        <v>286</v>
      </c>
      <c r="J3" s="80"/>
      <c r="K3" s="80"/>
      <c r="L3" s="80"/>
      <c r="M3" s="76" t="s">
        <v>315</v>
      </c>
      <c r="N3" s="103" t="s">
        <v>117</v>
      </c>
      <c r="O3" s="105"/>
    </row>
    <row r="4" spans="1:31" s="61" customFormat="1" ht="45" x14ac:dyDescent="0.25">
      <c r="A4" s="74"/>
      <c r="B4" s="80"/>
      <c r="C4" s="48" t="s">
        <v>3</v>
      </c>
      <c r="D4" s="48" t="s">
        <v>284</v>
      </c>
      <c r="E4" s="48" t="s">
        <v>18</v>
      </c>
      <c r="F4" s="48" t="s">
        <v>81</v>
      </c>
      <c r="G4" s="48" t="s">
        <v>93</v>
      </c>
      <c r="H4" s="86"/>
      <c r="I4" s="48" t="s">
        <v>284</v>
      </c>
      <c r="J4" s="48" t="s">
        <v>18</v>
      </c>
      <c r="K4" s="48" t="s">
        <v>81</v>
      </c>
      <c r="L4" s="48" t="s">
        <v>93</v>
      </c>
      <c r="M4" s="76"/>
      <c r="N4" s="48" t="s">
        <v>292</v>
      </c>
      <c r="O4" s="48" t="s">
        <v>293</v>
      </c>
      <c r="P4" s="74"/>
      <c r="Q4" s="74"/>
      <c r="R4" s="74"/>
      <c r="S4" s="74"/>
      <c r="T4" s="74"/>
      <c r="U4" s="74"/>
      <c r="V4" s="74"/>
      <c r="W4" s="74"/>
      <c r="X4" s="74"/>
      <c r="Y4" s="74"/>
      <c r="Z4" s="74"/>
      <c r="AA4" s="74"/>
      <c r="AB4" s="74"/>
      <c r="AC4" s="74"/>
      <c r="AD4" s="74"/>
      <c r="AE4" s="74"/>
    </row>
    <row r="5" spans="1:31" ht="30" x14ac:dyDescent="0.25">
      <c r="B5" s="96" t="s">
        <v>49</v>
      </c>
      <c r="C5" s="97" t="str">
        <f>+'Experiencia (STI)'!D16</f>
        <v>SI</v>
      </c>
      <c r="D5" s="68" t="s">
        <v>278</v>
      </c>
      <c r="E5" s="66" t="str">
        <f>+'Exp. E. Técnico (STI)'!G6</f>
        <v>SI</v>
      </c>
      <c r="F5" s="66" t="str">
        <f>+'Exp. E. Jurídic (STI)'!G6</f>
        <v>SI</v>
      </c>
      <c r="G5" s="66" t="str">
        <f>+'Exp. E. Financi (STI)'!G6</f>
        <v>SI</v>
      </c>
      <c r="H5" s="94" t="s">
        <v>22</v>
      </c>
      <c r="I5" s="68" t="s">
        <v>287</v>
      </c>
      <c r="J5" s="66">
        <f>+'PONDERABLES (STI)'!D4</f>
        <v>50</v>
      </c>
      <c r="K5" s="66">
        <f>+'PONDERABLES (STI)'!D17</f>
        <v>50</v>
      </c>
      <c r="L5" s="66">
        <f>+'PONDERABLES (STI)'!D30</f>
        <v>0</v>
      </c>
      <c r="M5" s="98">
        <v>100</v>
      </c>
      <c r="N5" s="95">
        <f>+SUM(J5:M10)</f>
        <v>685</v>
      </c>
      <c r="O5" s="94" t="s">
        <v>22</v>
      </c>
    </row>
    <row r="6" spans="1:31" ht="30" x14ac:dyDescent="0.25">
      <c r="B6" s="96"/>
      <c r="C6" s="97"/>
      <c r="D6" s="68" t="s">
        <v>279</v>
      </c>
      <c r="E6" s="66" t="str">
        <f>+'Exp. E. Técnico (STI)'!G7</f>
        <v>SI</v>
      </c>
      <c r="F6" s="66" t="str">
        <f>+'Exp. E. Jurídic (STI)'!G7</f>
        <v>SI</v>
      </c>
      <c r="G6" s="66" t="str">
        <f>+'Exp. E. Financi (STI)'!G7</f>
        <v>SI</v>
      </c>
      <c r="H6" s="94"/>
      <c r="I6" s="68" t="s">
        <v>288</v>
      </c>
      <c r="J6" s="66">
        <f>+'PONDERABLES (STI)'!D7</f>
        <v>100</v>
      </c>
      <c r="K6" s="66">
        <f>+'PONDERABLES (STI)'!D20</f>
        <v>100</v>
      </c>
      <c r="L6" s="66">
        <f>+'PONDERABLES (STI)'!D33</f>
        <v>50</v>
      </c>
      <c r="M6" s="99"/>
      <c r="N6" s="95"/>
      <c r="O6" s="94"/>
    </row>
    <row r="7" spans="1:31" ht="30" x14ac:dyDescent="0.25">
      <c r="B7" s="96"/>
      <c r="C7" s="97"/>
      <c r="D7" s="68" t="s">
        <v>277</v>
      </c>
      <c r="E7" s="66" t="str">
        <f>+'Exp. E. Técnico (STI)'!E26</f>
        <v>SI</v>
      </c>
      <c r="F7" s="66" t="str">
        <f>+'Exp. E. Jurídic (STI)'!E26</f>
        <v>SI</v>
      </c>
      <c r="G7" s="66" t="str">
        <f>+'Exp. E. Financi (STI)'!E25</f>
        <v>SI</v>
      </c>
      <c r="H7" s="94"/>
      <c r="I7" s="68" t="s">
        <v>289</v>
      </c>
      <c r="J7" s="66">
        <f>+'PONDERABLES (STI)'!D10</f>
        <v>0</v>
      </c>
      <c r="K7" s="70"/>
      <c r="L7" s="70"/>
      <c r="M7" s="99"/>
      <c r="N7" s="95"/>
      <c r="O7" s="94"/>
    </row>
    <row r="8" spans="1:31" x14ac:dyDescent="0.25">
      <c r="B8" s="96"/>
      <c r="C8" s="97"/>
      <c r="D8" s="68" t="s">
        <v>280</v>
      </c>
      <c r="E8" s="66" t="str">
        <f>+'Exp. E. Técnico (STI)'!E29</f>
        <v>SI</v>
      </c>
      <c r="F8" s="66" t="str">
        <f>+'Exp. E. Jurídic (STI)'!E29</f>
        <v>SI</v>
      </c>
      <c r="G8" s="66" t="str">
        <f>+'Exp. E. Financi (STI)'!E28</f>
        <v>SI</v>
      </c>
      <c r="H8" s="94"/>
      <c r="I8" s="68" t="s">
        <v>290</v>
      </c>
      <c r="J8" s="66">
        <f>+'PONDERABLES (STI)'!D13</f>
        <v>0</v>
      </c>
      <c r="K8" s="66">
        <f>+'PONDERABLES (STI)'!D26</f>
        <v>35</v>
      </c>
      <c r="L8" s="66">
        <f>+'PONDERABLES (STI)'!D36</f>
        <v>100</v>
      </c>
      <c r="M8" s="99"/>
      <c r="N8" s="95"/>
      <c r="O8" s="94"/>
    </row>
    <row r="9" spans="1:31" ht="30" x14ac:dyDescent="0.25">
      <c r="B9" s="96"/>
      <c r="C9" s="97"/>
      <c r="D9" s="68" t="s">
        <v>281</v>
      </c>
      <c r="E9" s="66" t="str">
        <f>+'Exp. E. Técnico (STI)'!D32</f>
        <v>SI</v>
      </c>
      <c r="F9" s="70"/>
      <c r="G9" s="70"/>
      <c r="H9" s="94"/>
      <c r="I9" s="68" t="s">
        <v>291</v>
      </c>
      <c r="J9" s="70"/>
      <c r="K9" s="66">
        <f>+'PONDERABLES (STI)'!D23</f>
        <v>100</v>
      </c>
      <c r="L9" s="70"/>
      <c r="M9" s="99"/>
      <c r="N9" s="95"/>
      <c r="O9" s="94"/>
    </row>
    <row r="10" spans="1:31" x14ac:dyDescent="0.25">
      <c r="B10" s="96"/>
      <c r="C10" s="97"/>
      <c r="D10" s="68" t="s">
        <v>282</v>
      </c>
      <c r="E10" s="66" t="str">
        <f>+'Exp. E. Técnico (STI)'!D9</f>
        <v>SI</v>
      </c>
      <c r="F10" s="71" t="str">
        <f>+'Exp. E. Jurídic (STI)'!D9</f>
        <v>SI</v>
      </c>
      <c r="G10" s="71" t="str">
        <f>+'Exp. E. Financi (STI)'!D9</f>
        <v>SI</v>
      </c>
      <c r="H10" s="94"/>
      <c r="I10" s="69"/>
      <c r="J10" s="70"/>
      <c r="K10" s="70"/>
      <c r="L10" s="70"/>
      <c r="M10" s="100"/>
      <c r="N10" s="95"/>
      <c r="O10" s="94"/>
    </row>
    <row r="11" spans="1:31" ht="30" x14ac:dyDescent="0.25">
      <c r="B11" s="101" t="s">
        <v>274</v>
      </c>
      <c r="C11" s="97" t="str">
        <f>+'Experiencia (UT A-T)'!D16</f>
        <v>SI</v>
      </c>
      <c r="D11" s="68" t="s">
        <v>278</v>
      </c>
      <c r="E11" s="66" t="str">
        <f>+'Exp. E. Técnico (UT A-T)'!G6</f>
        <v>SI</v>
      </c>
      <c r="F11" s="66" t="str">
        <f>+'Exp. E. Jurídic (UT A-T)'!G6</f>
        <v>SI</v>
      </c>
      <c r="G11" s="66" t="str">
        <f>+'Exp. E. Financi (UT A-T)'!G6</f>
        <v>SI</v>
      </c>
      <c r="H11" s="94" t="s">
        <v>22</v>
      </c>
      <c r="I11" s="68" t="s">
        <v>287</v>
      </c>
      <c r="J11" s="66">
        <f>+'PONDERABLES (UT A-T)'!D4</f>
        <v>50</v>
      </c>
      <c r="K11" s="66">
        <f>+'PONDERABLES (UT A-T)'!D17</f>
        <v>50</v>
      </c>
      <c r="L11" s="66">
        <f>+'PONDERABLES (UT A-T)'!D30</f>
        <v>100</v>
      </c>
      <c r="M11" s="98">
        <v>100</v>
      </c>
      <c r="N11" s="95">
        <f>+SUM(J11:M16)</f>
        <v>885</v>
      </c>
      <c r="O11" s="94" t="s">
        <v>22</v>
      </c>
    </row>
    <row r="12" spans="1:31" ht="30" x14ac:dyDescent="0.25">
      <c r="B12" s="101"/>
      <c r="C12" s="97"/>
      <c r="D12" s="68" t="s">
        <v>279</v>
      </c>
      <c r="E12" s="66" t="str">
        <f>+'Exp. E. Técnico (UT A-T)'!G7</f>
        <v>SI</v>
      </c>
      <c r="F12" s="66" t="str">
        <f>+'Exp. E. Jurídic (UT A-T)'!G7</f>
        <v>SI</v>
      </c>
      <c r="G12" s="66" t="str">
        <f>+'Exp. E. Financi (UT A-T)'!G7</f>
        <v>SI</v>
      </c>
      <c r="H12" s="94"/>
      <c r="I12" s="68" t="s">
        <v>288</v>
      </c>
      <c r="J12" s="66">
        <f>+'PONDERABLES (UT A-T)'!D7</f>
        <v>100</v>
      </c>
      <c r="K12" s="66">
        <f>+'PONDERABLES (UT A-T)'!D20</f>
        <v>50</v>
      </c>
      <c r="L12" s="66">
        <f>+'PONDERABLES (UT A-T)'!D33</f>
        <v>100</v>
      </c>
      <c r="M12" s="99"/>
      <c r="N12" s="95"/>
      <c r="O12" s="94"/>
    </row>
    <row r="13" spans="1:31" ht="30" x14ac:dyDescent="0.25">
      <c r="B13" s="101"/>
      <c r="C13" s="97"/>
      <c r="D13" s="68" t="s">
        <v>277</v>
      </c>
      <c r="E13" s="66" t="str">
        <f>+'Exp. E. Técnico (UT A-T)'!E60</f>
        <v>SI</v>
      </c>
      <c r="F13" s="66" t="str">
        <f>+'Exp. E. Jurídic (UT A-T)'!E30</f>
        <v>SI</v>
      </c>
      <c r="G13" s="66" t="str">
        <f>+'Exp. E. Financi (UT A-T)'!E81</f>
        <v>SI</v>
      </c>
      <c r="H13" s="94"/>
      <c r="I13" s="68" t="s">
        <v>289</v>
      </c>
      <c r="J13" s="66">
        <f>+'PONDERABLES (UT A-T)'!D10</f>
        <v>100</v>
      </c>
      <c r="K13" s="70"/>
      <c r="L13" s="70"/>
      <c r="M13" s="99"/>
      <c r="N13" s="95"/>
      <c r="O13" s="94"/>
    </row>
    <row r="14" spans="1:31" ht="15" customHeight="1" x14ac:dyDescent="0.25">
      <c r="B14" s="101"/>
      <c r="C14" s="97"/>
      <c r="D14" s="68" t="s">
        <v>280</v>
      </c>
      <c r="E14" s="66" t="str">
        <f>+'Exp. E. Técnico (UT A-T)'!E63</f>
        <v>SI</v>
      </c>
      <c r="F14" s="66" t="str">
        <f>+'Exp. E. Jurídic (UT A-T)'!E33</f>
        <v>SI</v>
      </c>
      <c r="G14" s="66" t="str">
        <f>+'Exp. E. Financi (UT A-T)'!E84</f>
        <v>SI</v>
      </c>
      <c r="H14" s="94"/>
      <c r="I14" s="68" t="s">
        <v>290</v>
      </c>
      <c r="J14" s="66">
        <f>+'PONDERABLES (UT A-T)'!D13:D14</f>
        <v>0</v>
      </c>
      <c r="K14" s="66">
        <f>+'PONDERABLES (UT A-T)'!D26</f>
        <v>35</v>
      </c>
      <c r="L14" s="66">
        <f>+'PONDERABLES (UT A-T)'!D36</f>
        <v>100</v>
      </c>
      <c r="M14" s="99"/>
      <c r="N14" s="95"/>
      <c r="O14" s="94"/>
    </row>
    <row r="15" spans="1:31" ht="30" x14ac:dyDescent="0.25">
      <c r="B15" s="101"/>
      <c r="C15" s="97"/>
      <c r="D15" s="68" t="s">
        <v>281</v>
      </c>
      <c r="E15" s="66" t="str">
        <f>+'Exp. E. Técnico (UT A-T)'!D66</f>
        <v>SI</v>
      </c>
      <c r="F15" s="70"/>
      <c r="G15" s="70"/>
      <c r="H15" s="94"/>
      <c r="I15" s="68" t="s">
        <v>291</v>
      </c>
      <c r="J15" s="70"/>
      <c r="K15" s="66">
        <f>+'PONDERABLES (UT A-T)'!D23</f>
        <v>100</v>
      </c>
      <c r="L15" s="70"/>
      <c r="M15" s="99"/>
      <c r="N15" s="95"/>
      <c r="O15" s="94"/>
    </row>
    <row r="16" spans="1:31" ht="15" customHeight="1" x14ac:dyDescent="0.25">
      <c r="B16" s="101"/>
      <c r="C16" s="97"/>
      <c r="D16" s="68" t="s">
        <v>282</v>
      </c>
      <c r="E16" s="66" t="str">
        <f>+'Exp. E. Técnico (UT A-T)'!D9</f>
        <v>SI</v>
      </c>
      <c r="F16" s="66" t="str">
        <f>+'Exp. E. Jurídic (UT A-T)'!D9</f>
        <v>SI</v>
      </c>
      <c r="G16" s="66" t="str">
        <f>+'Exp. E. Financi (UT A-T)'!D9</f>
        <v>SI</v>
      </c>
      <c r="H16" s="94"/>
      <c r="I16" s="69"/>
      <c r="J16" s="70"/>
      <c r="K16" s="70"/>
      <c r="L16" s="70"/>
      <c r="M16" s="100"/>
      <c r="N16" s="95"/>
      <c r="O16" s="94"/>
    </row>
    <row r="17" spans="2:15" ht="30" x14ac:dyDescent="0.25">
      <c r="B17" s="96" t="s">
        <v>275</v>
      </c>
      <c r="C17" s="97" t="str">
        <f>+'Experiencia (ITECO)'!D16</f>
        <v>SI</v>
      </c>
      <c r="D17" s="68" t="s">
        <v>278</v>
      </c>
      <c r="E17" s="66" t="str">
        <f>+'Exp. E. Técnico (ITECO)'!G6</f>
        <v>SI</v>
      </c>
      <c r="F17" s="66" t="str">
        <f>+'Exp. E. Jurídic (ITECO)'!G6</f>
        <v>SI</v>
      </c>
      <c r="G17" s="66" t="str">
        <f>+'Exp. E. Financi (ITECO)'!G6</f>
        <v>SI</v>
      </c>
      <c r="H17" s="94" t="s">
        <v>23</v>
      </c>
      <c r="I17" s="68" t="s">
        <v>287</v>
      </c>
      <c r="J17" s="66" t="s">
        <v>316</v>
      </c>
      <c r="K17" s="66" t="s">
        <v>316</v>
      </c>
      <c r="L17" s="66" t="s">
        <v>316</v>
      </c>
      <c r="M17" s="98" t="s">
        <v>316</v>
      </c>
      <c r="N17" s="95" t="s">
        <v>316</v>
      </c>
      <c r="O17" s="94" t="s">
        <v>23</v>
      </c>
    </row>
    <row r="18" spans="2:15" ht="30" x14ac:dyDescent="0.25">
      <c r="B18" s="96"/>
      <c r="C18" s="97"/>
      <c r="D18" s="68" t="s">
        <v>279</v>
      </c>
      <c r="E18" s="66" t="str">
        <f>+'Exp. E. Técnico (ITECO)'!G7</f>
        <v>SI</v>
      </c>
      <c r="F18" s="66" t="str">
        <f>+'Exp. E. Jurídic (ITECO)'!G7</f>
        <v>SI</v>
      </c>
      <c r="G18" s="66" t="str">
        <f>+'Exp. E. Financi (ITECO)'!G7</f>
        <v>SI</v>
      </c>
      <c r="H18" s="94"/>
      <c r="I18" s="68" t="s">
        <v>288</v>
      </c>
      <c r="J18" s="66" t="s">
        <v>316</v>
      </c>
      <c r="K18" s="66" t="s">
        <v>316</v>
      </c>
      <c r="L18" s="66" t="s">
        <v>316</v>
      </c>
      <c r="M18" s="99"/>
      <c r="N18" s="95"/>
      <c r="O18" s="94"/>
    </row>
    <row r="19" spans="2:15" ht="30" x14ac:dyDescent="0.25">
      <c r="B19" s="96"/>
      <c r="C19" s="97"/>
      <c r="D19" s="68" t="s">
        <v>277</v>
      </c>
      <c r="E19" s="66" t="str">
        <f>+'Exp. E. Técnico (ITECO)'!E28</f>
        <v>SI</v>
      </c>
      <c r="F19" s="66" t="str">
        <f>+'Exp. E. Jurídic (ITECO)'!E26</f>
        <v>SI</v>
      </c>
      <c r="G19" s="66" t="str">
        <f>+'Exp. E. Financi (ITECO)'!E34</f>
        <v>SI</v>
      </c>
      <c r="H19" s="94"/>
      <c r="I19" s="68" t="s">
        <v>289</v>
      </c>
      <c r="J19" s="66" t="s">
        <v>316</v>
      </c>
      <c r="K19" s="70"/>
      <c r="L19" s="70"/>
      <c r="M19" s="99"/>
      <c r="N19" s="95"/>
      <c r="O19" s="94"/>
    </row>
    <row r="20" spans="2:15" ht="15" customHeight="1" x14ac:dyDescent="0.25">
      <c r="B20" s="96"/>
      <c r="C20" s="97"/>
      <c r="D20" s="68" t="s">
        <v>280</v>
      </c>
      <c r="E20" s="66" t="str">
        <f>+'Exp. E. Técnico (ITECO)'!E31</f>
        <v>NO</v>
      </c>
      <c r="F20" s="66" t="str">
        <f>+'Exp. E. Jurídic (ITECO)'!E29</f>
        <v>NO</v>
      </c>
      <c r="G20" s="66" t="str">
        <f>+'Exp. E. Financi (ITECO)'!E37</f>
        <v>NO</v>
      </c>
      <c r="H20" s="94"/>
      <c r="I20" s="68" t="s">
        <v>290</v>
      </c>
      <c r="J20" s="66" t="s">
        <v>316</v>
      </c>
      <c r="K20" s="66" t="s">
        <v>316</v>
      </c>
      <c r="L20" s="66" t="s">
        <v>316</v>
      </c>
      <c r="M20" s="99"/>
      <c r="N20" s="95"/>
      <c r="O20" s="94"/>
    </row>
    <row r="21" spans="2:15" ht="30" x14ac:dyDescent="0.25">
      <c r="B21" s="96"/>
      <c r="C21" s="97"/>
      <c r="D21" s="68" t="s">
        <v>281</v>
      </c>
      <c r="E21" s="66" t="str">
        <f>+'Exp. E. Técnico (ITECO)'!D34</f>
        <v>SI</v>
      </c>
      <c r="F21" s="70"/>
      <c r="G21" s="70"/>
      <c r="H21" s="94"/>
      <c r="I21" s="68" t="s">
        <v>291</v>
      </c>
      <c r="J21" s="70"/>
      <c r="K21" s="79" t="s">
        <v>316</v>
      </c>
      <c r="L21" s="70"/>
      <c r="M21" s="99"/>
      <c r="N21" s="95"/>
      <c r="O21" s="94"/>
    </row>
    <row r="22" spans="2:15" ht="15" customHeight="1" x14ac:dyDescent="0.25">
      <c r="B22" s="96"/>
      <c r="C22" s="97"/>
      <c r="D22" s="68" t="s">
        <v>282</v>
      </c>
      <c r="E22" s="66" t="str">
        <f>+'Exp. E. Técnico (ITECO)'!D9</f>
        <v>SI</v>
      </c>
      <c r="F22" s="66" t="str">
        <f>+'Exp. E. Jurídic (ITECO)'!D9</f>
        <v>SI</v>
      </c>
      <c r="G22" s="66" t="str">
        <f>+'Exp. E. Financi (ITECO)'!D9</f>
        <v>SI</v>
      </c>
      <c r="H22" s="94"/>
      <c r="I22" s="69"/>
      <c r="J22" s="70"/>
      <c r="K22" s="70"/>
      <c r="L22" s="70"/>
      <c r="M22" s="100"/>
      <c r="N22" s="95"/>
      <c r="O22" s="94"/>
    </row>
    <row r="23" spans="2:15" s="73" customFormat="1" x14ac:dyDescent="0.25">
      <c r="B23" s="75"/>
      <c r="C23" s="74"/>
      <c r="E23" s="74"/>
      <c r="F23" s="74"/>
      <c r="G23" s="74"/>
      <c r="H23" s="74"/>
      <c r="J23" s="74"/>
      <c r="K23" s="74"/>
      <c r="L23" s="74"/>
      <c r="M23" s="74"/>
    </row>
    <row r="24" spans="2:15" s="73" customFormat="1" x14ac:dyDescent="0.25">
      <c r="B24" s="93" t="s">
        <v>301</v>
      </c>
      <c r="C24" s="93"/>
      <c r="D24" s="93"/>
      <c r="E24" s="93"/>
      <c r="F24" s="93"/>
      <c r="G24" s="93"/>
      <c r="H24" s="93"/>
      <c r="I24" s="93"/>
      <c r="J24" s="93"/>
      <c r="K24" s="93"/>
      <c r="L24" s="93"/>
      <c r="M24" s="93"/>
      <c r="N24" s="93"/>
      <c r="O24" s="93"/>
    </row>
    <row r="25" spans="2:15" s="73" customFormat="1" x14ac:dyDescent="0.25">
      <c r="B25" s="75"/>
      <c r="C25" s="74"/>
      <c r="E25" s="74"/>
      <c r="F25" s="74"/>
      <c r="G25" s="74"/>
      <c r="H25" s="74"/>
      <c r="J25" s="74"/>
      <c r="K25" s="74"/>
      <c r="L25" s="74"/>
      <c r="M25" s="74"/>
    </row>
    <row r="26" spans="2:15" s="73" customFormat="1" x14ac:dyDescent="0.25">
      <c r="B26" s="75"/>
      <c r="C26" s="74"/>
      <c r="E26" s="74"/>
      <c r="F26" s="74"/>
      <c r="G26" s="74"/>
      <c r="H26" s="74"/>
      <c r="J26" s="74"/>
      <c r="K26" s="74"/>
      <c r="L26" s="74"/>
      <c r="M26" s="74"/>
    </row>
    <row r="27" spans="2:15" s="73" customFormat="1" x14ac:dyDescent="0.25">
      <c r="B27" s="75"/>
      <c r="C27" s="74"/>
      <c r="E27" s="74"/>
      <c r="F27" s="74"/>
      <c r="G27" s="74"/>
      <c r="H27" s="74"/>
      <c r="J27" s="74"/>
      <c r="K27" s="74"/>
      <c r="L27" s="74"/>
      <c r="M27" s="74"/>
    </row>
    <row r="28" spans="2:15" s="73" customFormat="1" x14ac:dyDescent="0.25">
      <c r="B28" s="75"/>
      <c r="C28" s="74"/>
      <c r="E28" s="74"/>
      <c r="F28" s="74"/>
      <c r="G28" s="74"/>
      <c r="H28" s="74"/>
      <c r="J28" s="74"/>
      <c r="K28" s="74"/>
      <c r="L28" s="74"/>
      <c r="M28" s="74"/>
    </row>
    <row r="29" spans="2:15" s="73" customFormat="1" x14ac:dyDescent="0.25">
      <c r="B29" s="75"/>
      <c r="C29" s="74"/>
      <c r="E29" s="74"/>
      <c r="F29" s="74"/>
      <c r="G29" s="74"/>
      <c r="H29" s="74"/>
      <c r="J29" s="74"/>
      <c r="K29" s="74"/>
      <c r="L29" s="74"/>
      <c r="M29" s="74"/>
    </row>
    <row r="30" spans="2:15" s="73" customFormat="1" x14ac:dyDescent="0.25">
      <c r="B30" s="75"/>
      <c r="C30" s="74"/>
      <c r="E30" s="74"/>
      <c r="F30" s="74"/>
      <c r="G30" s="74"/>
      <c r="H30" s="74"/>
      <c r="J30" s="74"/>
      <c r="K30" s="74"/>
      <c r="L30" s="74"/>
      <c r="M30" s="74"/>
    </row>
    <row r="31" spans="2:15" s="73" customFormat="1" x14ac:dyDescent="0.25">
      <c r="B31" s="75"/>
      <c r="C31" s="74"/>
      <c r="E31" s="74"/>
      <c r="F31" s="74"/>
      <c r="G31" s="74"/>
      <c r="H31" s="74"/>
      <c r="J31" s="74"/>
      <c r="K31" s="74"/>
      <c r="L31" s="74"/>
      <c r="M31" s="74"/>
    </row>
    <row r="32" spans="2:15" s="73" customFormat="1" x14ac:dyDescent="0.25">
      <c r="B32" s="75"/>
      <c r="C32" s="74"/>
      <c r="E32" s="74"/>
      <c r="F32" s="74"/>
      <c r="G32" s="74"/>
      <c r="H32" s="74"/>
      <c r="J32" s="74"/>
      <c r="K32" s="74"/>
      <c r="L32" s="74"/>
      <c r="M32" s="74"/>
    </row>
    <row r="33" spans="2:13" s="73" customFormat="1" x14ac:dyDescent="0.25">
      <c r="B33" s="75"/>
      <c r="C33" s="74"/>
      <c r="E33" s="74"/>
      <c r="F33" s="74"/>
      <c r="G33" s="74"/>
      <c r="H33" s="74"/>
      <c r="J33" s="74"/>
      <c r="K33" s="74"/>
      <c r="L33" s="74"/>
      <c r="M33" s="74"/>
    </row>
    <row r="34" spans="2:13" s="73" customFormat="1" x14ac:dyDescent="0.25">
      <c r="B34" s="75"/>
      <c r="C34" s="74"/>
      <c r="E34" s="74"/>
      <c r="F34" s="74"/>
      <c r="G34" s="74"/>
      <c r="H34" s="74"/>
      <c r="J34" s="74"/>
      <c r="K34" s="74"/>
      <c r="L34" s="74"/>
      <c r="M34" s="74"/>
    </row>
    <row r="35" spans="2:13" s="73" customFormat="1" x14ac:dyDescent="0.25">
      <c r="B35" s="75"/>
      <c r="C35" s="74"/>
      <c r="E35" s="74"/>
      <c r="F35" s="74"/>
      <c r="G35" s="74"/>
      <c r="H35" s="74"/>
      <c r="J35" s="74"/>
      <c r="K35" s="74"/>
      <c r="L35" s="74"/>
      <c r="M35" s="74"/>
    </row>
    <row r="36" spans="2:13" s="73" customFormat="1" x14ac:dyDescent="0.25">
      <c r="B36" s="75"/>
      <c r="C36" s="74"/>
      <c r="E36" s="74"/>
      <c r="F36" s="74"/>
      <c r="G36" s="74"/>
      <c r="H36" s="74"/>
      <c r="J36" s="74"/>
      <c r="K36" s="74"/>
      <c r="L36" s="74"/>
      <c r="M36" s="74"/>
    </row>
    <row r="37" spans="2:13" s="73" customFormat="1" x14ac:dyDescent="0.25">
      <c r="B37" s="75"/>
      <c r="C37" s="74"/>
      <c r="E37" s="74"/>
      <c r="F37" s="74"/>
      <c r="G37" s="74"/>
      <c r="H37" s="74"/>
      <c r="J37" s="74"/>
      <c r="K37" s="74"/>
      <c r="L37" s="74"/>
      <c r="M37" s="74"/>
    </row>
    <row r="38" spans="2:13" s="73" customFormat="1" x14ac:dyDescent="0.25">
      <c r="B38" s="75"/>
      <c r="C38" s="74"/>
      <c r="E38" s="74"/>
      <c r="F38" s="74"/>
      <c r="G38" s="74"/>
      <c r="H38" s="74"/>
      <c r="J38" s="74"/>
      <c r="K38" s="74"/>
      <c r="L38" s="74"/>
      <c r="M38" s="74"/>
    </row>
    <row r="39" spans="2:13" s="73" customFormat="1" x14ac:dyDescent="0.25">
      <c r="B39" s="75"/>
      <c r="C39" s="74"/>
      <c r="E39" s="74"/>
      <c r="F39" s="74"/>
      <c r="G39" s="74"/>
      <c r="H39" s="74"/>
      <c r="J39" s="74"/>
      <c r="K39" s="74"/>
      <c r="L39" s="74"/>
      <c r="M39" s="74"/>
    </row>
    <row r="40" spans="2:13" s="73" customFormat="1" x14ac:dyDescent="0.25">
      <c r="B40" s="75"/>
      <c r="C40" s="74"/>
      <c r="E40" s="74"/>
      <c r="F40" s="74"/>
      <c r="G40" s="74"/>
      <c r="H40" s="74"/>
      <c r="J40" s="74"/>
      <c r="K40" s="74"/>
      <c r="L40" s="74"/>
      <c r="M40" s="74"/>
    </row>
    <row r="41" spans="2:13" s="73" customFormat="1" x14ac:dyDescent="0.25">
      <c r="B41" s="75"/>
      <c r="C41" s="74"/>
      <c r="E41" s="74"/>
      <c r="F41" s="74"/>
      <c r="G41" s="74"/>
      <c r="H41" s="74"/>
      <c r="J41" s="74"/>
      <c r="K41" s="74"/>
      <c r="L41" s="74"/>
      <c r="M41" s="74"/>
    </row>
    <row r="42" spans="2:13" s="73" customFormat="1" x14ac:dyDescent="0.25">
      <c r="B42" s="75"/>
      <c r="C42" s="74"/>
      <c r="E42" s="74"/>
      <c r="F42" s="74"/>
      <c r="G42" s="74"/>
      <c r="H42" s="74"/>
      <c r="J42" s="74"/>
      <c r="K42" s="74"/>
      <c r="L42" s="74"/>
      <c r="M42" s="74"/>
    </row>
    <row r="43" spans="2:13" s="73" customFormat="1" x14ac:dyDescent="0.25">
      <c r="B43" s="75"/>
      <c r="C43" s="74"/>
      <c r="E43" s="74"/>
      <c r="F43" s="74"/>
      <c r="G43" s="74"/>
      <c r="H43" s="74"/>
      <c r="J43" s="74"/>
      <c r="K43" s="74"/>
      <c r="L43" s="74"/>
      <c r="M43" s="74"/>
    </row>
    <row r="44" spans="2:13" s="73" customFormat="1" x14ac:dyDescent="0.25">
      <c r="B44" s="75"/>
      <c r="C44" s="74"/>
      <c r="E44" s="74"/>
      <c r="F44" s="74"/>
      <c r="G44" s="74"/>
      <c r="H44" s="74"/>
      <c r="J44" s="74"/>
      <c r="K44" s="74"/>
      <c r="L44" s="74"/>
      <c r="M44" s="74"/>
    </row>
    <row r="45" spans="2:13" s="73" customFormat="1" x14ac:dyDescent="0.25">
      <c r="B45" s="75"/>
      <c r="C45" s="74"/>
      <c r="E45" s="74"/>
      <c r="F45" s="74"/>
      <c r="G45" s="74"/>
      <c r="H45" s="74"/>
      <c r="J45" s="74"/>
      <c r="K45" s="74"/>
      <c r="L45" s="74"/>
      <c r="M45" s="74"/>
    </row>
    <row r="46" spans="2:13" s="73" customFormat="1" x14ac:dyDescent="0.25">
      <c r="B46" s="75"/>
      <c r="C46" s="74"/>
      <c r="E46" s="74"/>
      <c r="F46" s="74"/>
      <c r="G46" s="74"/>
      <c r="H46" s="74"/>
      <c r="J46" s="74"/>
      <c r="K46" s="74"/>
      <c r="L46" s="74"/>
      <c r="M46" s="74"/>
    </row>
    <row r="47" spans="2:13" s="73" customFormat="1" x14ac:dyDescent="0.25">
      <c r="B47" s="75"/>
      <c r="C47" s="74"/>
      <c r="E47" s="74"/>
      <c r="F47" s="74"/>
      <c r="G47" s="74"/>
      <c r="H47" s="74"/>
      <c r="J47" s="74"/>
      <c r="K47" s="74"/>
      <c r="L47" s="74"/>
      <c r="M47" s="74"/>
    </row>
    <row r="48" spans="2:13" s="73" customFormat="1" x14ac:dyDescent="0.25">
      <c r="B48" s="75"/>
      <c r="C48" s="74"/>
      <c r="E48" s="74"/>
      <c r="F48" s="74"/>
      <c r="G48" s="74"/>
      <c r="H48" s="74"/>
      <c r="J48" s="74"/>
      <c r="K48" s="74"/>
      <c r="L48" s="74"/>
      <c r="M48" s="74"/>
    </row>
    <row r="49" spans="2:13" s="73" customFormat="1" x14ac:dyDescent="0.25">
      <c r="B49" s="75"/>
      <c r="C49" s="74"/>
      <c r="E49" s="74"/>
      <c r="F49" s="74"/>
      <c r="G49" s="74"/>
      <c r="H49" s="74"/>
      <c r="J49" s="74"/>
      <c r="K49" s="74"/>
      <c r="L49" s="74"/>
      <c r="M49" s="74"/>
    </row>
    <row r="50" spans="2:13" s="73" customFormat="1" x14ac:dyDescent="0.25">
      <c r="B50" s="75"/>
      <c r="C50" s="74"/>
      <c r="E50" s="74"/>
      <c r="F50" s="74"/>
      <c r="G50" s="74"/>
      <c r="H50" s="74"/>
      <c r="J50" s="74"/>
      <c r="K50" s="74"/>
      <c r="L50" s="74"/>
      <c r="M50" s="74"/>
    </row>
    <row r="51" spans="2:13" s="73" customFormat="1" x14ac:dyDescent="0.25">
      <c r="B51" s="75"/>
      <c r="C51" s="74"/>
      <c r="E51" s="74"/>
      <c r="F51" s="74"/>
      <c r="G51" s="74"/>
      <c r="H51" s="74"/>
      <c r="J51" s="74"/>
      <c r="K51" s="74"/>
      <c r="L51" s="74"/>
      <c r="M51" s="74"/>
    </row>
    <row r="52" spans="2:13" s="73" customFormat="1" x14ac:dyDescent="0.25">
      <c r="B52" s="75"/>
      <c r="C52" s="74"/>
      <c r="E52" s="74"/>
      <c r="F52" s="74"/>
      <c r="G52" s="74"/>
      <c r="H52" s="74"/>
      <c r="J52" s="74"/>
      <c r="K52" s="74"/>
      <c r="L52" s="74"/>
      <c r="M52" s="74"/>
    </row>
    <row r="53" spans="2:13" s="73" customFormat="1" x14ac:dyDescent="0.25">
      <c r="B53" s="75"/>
      <c r="C53" s="74"/>
      <c r="E53" s="74"/>
      <c r="F53" s="74"/>
      <c r="G53" s="74"/>
      <c r="H53" s="74"/>
      <c r="J53" s="74"/>
      <c r="K53" s="74"/>
      <c r="L53" s="74"/>
      <c r="M53" s="74"/>
    </row>
    <row r="54" spans="2:13" s="73" customFormat="1" x14ac:dyDescent="0.25">
      <c r="B54" s="75"/>
      <c r="C54" s="74"/>
      <c r="E54" s="74"/>
      <c r="F54" s="74"/>
      <c r="G54" s="74"/>
      <c r="H54" s="74"/>
      <c r="J54" s="74"/>
      <c r="K54" s="74"/>
      <c r="L54" s="74"/>
      <c r="M54" s="74"/>
    </row>
    <row r="55" spans="2:13" s="73" customFormat="1" x14ac:dyDescent="0.25">
      <c r="B55" s="75"/>
      <c r="C55" s="74"/>
      <c r="E55" s="74"/>
      <c r="F55" s="74"/>
      <c r="G55" s="74"/>
      <c r="H55" s="74"/>
      <c r="J55" s="74"/>
      <c r="K55" s="74"/>
      <c r="L55" s="74"/>
      <c r="M55" s="74"/>
    </row>
    <row r="56" spans="2:13" s="73" customFormat="1" x14ac:dyDescent="0.25">
      <c r="B56" s="75"/>
      <c r="C56" s="74"/>
      <c r="E56" s="74"/>
      <c r="F56" s="74"/>
      <c r="G56" s="74"/>
      <c r="H56" s="74"/>
      <c r="J56" s="74"/>
      <c r="K56" s="74"/>
      <c r="L56" s="74"/>
      <c r="M56" s="74"/>
    </row>
    <row r="57" spans="2:13" s="73" customFormat="1" x14ac:dyDescent="0.25">
      <c r="B57" s="75"/>
      <c r="C57" s="74"/>
      <c r="E57" s="74"/>
      <c r="F57" s="74"/>
      <c r="G57" s="74"/>
      <c r="H57" s="74"/>
      <c r="J57" s="74"/>
      <c r="K57" s="74"/>
      <c r="L57" s="74"/>
      <c r="M57" s="74"/>
    </row>
    <row r="58" spans="2:13" s="73" customFormat="1" x14ac:dyDescent="0.25">
      <c r="B58" s="75"/>
      <c r="C58" s="74"/>
      <c r="E58" s="74"/>
      <c r="F58" s="74"/>
      <c r="G58" s="74"/>
      <c r="H58" s="74"/>
      <c r="J58" s="74"/>
      <c r="K58" s="74"/>
      <c r="L58" s="74"/>
      <c r="M58" s="74"/>
    </row>
    <row r="59" spans="2:13" s="73" customFormat="1" x14ac:dyDescent="0.25">
      <c r="B59" s="75"/>
      <c r="C59" s="74"/>
      <c r="E59" s="74"/>
      <c r="F59" s="74"/>
      <c r="G59" s="74"/>
      <c r="H59" s="74"/>
      <c r="J59" s="74"/>
      <c r="K59" s="74"/>
      <c r="L59" s="74"/>
      <c r="M59" s="74"/>
    </row>
    <row r="60" spans="2:13" s="73" customFormat="1" x14ac:dyDescent="0.25">
      <c r="B60" s="75"/>
      <c r="C60" s="74"/>
      <c r="E60" s="74"/>
      <c r="F60" s="74"/>
      <c r="G60" s="74"/>
      <c r="H60" s="74"/>
      <c r="J60" s="74"/>
      <c r="K60" s="74"/>
      <c r="L60" s="74"/>
      <c r="M60" s="74"/>
    </row>
    <row r="61" spans="2:13" s="73" customFormat="1" x14ac:dyDescent="0.25">
      <c r="B61" s="75"/>
      <c r="C61" s="74"/>
      <c r="E61" s="74"/>
      <c r="F61" s="74"/>
      <c r="G61" s="74"/>
      <c r="H61" s="74"/>
      <c r="J61" s="74"/>
      <c r="K61" s="74"/>
      <c r="L61" s="74"/>
      <c r="M61" s="74"/>
    </row>
    <row r="62" spans="2:13" s="73" customFormat="1" x14ac:dyDescent="0.25">
      <c r="B62" s="75"/>
      <c r="C62" s="74"/>
      <c r="E62" s="74"/>
      <c r="F62" s="74"/>
      <c r="G62" s="74"/>
      <c r="H62" s="74"/>
      <c r="J62" s="74"/>
      <c r="K62" s="74"/>
      <c r="L62" s="74"/>
      <c r="M62" s="74"/>
    </row>
    <row r="63" spans="2:13" s="73" customFormat="1" x14ac:dyDescent="0.25">
      <c r="B63" s="75"/>
      <c r="C63" s="74"/>
      <c r="E63" s="74"/>
      <c r="F63" s="74"/>
      <c r="G63" s="74"/>
      <c r="H63" s="74"/>
      <c r="J63" s="74"/>
      <c r="K63" s="74"/>
      <c r="L63" s="74"/>
      <c r="M63" s="74"/>
    </row>
    <row r="64" spans="2:13" s="73" customFormat="1" x14ac:dyDescent="0.25">
      <c r="B64" s="75"/>
      <c r="C64" s="74"/>
      <c r="E64" s="74"/>
      <c r="F64" s="74"/>
      <c r="G64" s="74"/>
      <c r="H64" s="74"/>
      <c r="J64" s="74"/>
      <c r="K64" s="74"/>
      <c r="L64" s="74"/>
      <c r="M64" s="74"/>
    </row>
    <row r="65" spans="2:13" s="73" customFormat="1" x14ac:dyDescent="0.25">
      <c r="B65" s="75"/>
      <c r="C65" s="74"/>
      <c r="E65" s="74"/>
      <c r="F65" s="74"/>
      <c r="G65" s="74"/>
      <c r="H65" s="74"/>
      <c r="J65" s="74"/>
      <c r="K65" s="74"/>
      <c r="L65" s="74"/>
      <c r="M65" s="74"/>
    </row>
    <row r="66" spans="2:13" s="73" customFormat="1" x14ac:dyDescent="0.25">
      <c r="B66" s="75"/>
      <c r="C66" s="74"/>
      <c r="E66" s="74"/>
      <c r="F66" s="74"/>
      <c r="G66" s="74"/>
      <c r="H66" s="74"/>
      <c r="J66" s="74"/>
      <c r="K66" s="74"/>
      <c r="L66" s="74"/>
      <c r="M66" s="74"/>
    </row>
    <row r="67" spans="2:13" s="73" customFormat="1" x14ac:dyDescent="0.25">
      <c r="B67" s="75"/>
      <c r="C67" s="74"/>
      <c r="E67" s="74"/>
      <c r="F67" s="74"/>
      <c r="G67" s="74"/>
      <c r="H67" s="74"/>
      <c r="J67" s="74"/>
      <c r="K67" s="74"/>
      <c r="L67" s="74"/>
      <c r="M67" s="74"/>
    </row>
  </sheetData>
  <mergeCells count="26">
    <mergeCell ref="M5:M10"/>
    <mergeCell ref="M11:M16"/>
    <mergeCell ref="C11:C16"/>
    <mergeCell ref="B2:B4"/>
    <mergeCell ref="C2:H2"/>
    <mergeCell ref="I2:O2"/>
    <mergeCell ref="D3:G3"/>
    <mergeCell ref="H3:H4"/>
    <mergeCell ref="I3:L3"/>
    <mergeCell ref="N3:O3"/>
    <mergeCell ref="B24:O24"/>
    <mergeCell ref="O5:O10"/>
    <mergeCell ref="N11:N16"/>
    <mergeCell ref="O11:O16"/>
    <mergeCell ref="N17:N22"/>
    <mergeCell ref="O17:O22"/>
    <mergeCell ref="B17:B22"/>
    <mergeCell ref="C17:C22"/>
    <mergeCell ref="H5:H10"/>
    <mergeCell ref="H11:H16"/>
    <mergeCell ref="H17:H22"/>
    <mergeCell ref="N5:N10"/>
    <mergeCell ref="B5:B10"/>
    <mergeCell ref="C5:C10"/>
    <mergeCell ref="M17:M22"/>
    <mergeCell ref="B11:B16"/>
  </mergeCells>
  <conditionalFormatting sqref="B2:O2 B3:D3 B5:O5 B4:G4 I4:O4 H3:I3 N3 N6:O10 O11:O22 B6:L22">
    <cfRule type="cellIs" dxfId="9" priority="9" operator="equal">
      <formula>"NO"</formula>
    </cfRule>
    <cfRule type="cellIs" dxfId="8" priority="10" operator="equal">
      <formula>"SI"</formula>
    </cfRule>
  </conditionalFormatting>
  <conditionalFormatting sqref="M11">
    <cfRule type="cellIs" dxfId="7" priority="7" operator="equal">
      <formula>"NO"</formula>
    </cfRule>
    <cfRule type="cellIs" dxfId="6" priority="8" operator="equal">
      <formula>"SI"</formula>
    </cfRule>
  </conditionalFormatting>
  <conditionalFormatting sqref="M17">
    <cfRule type="cellIs" dxfId="5" priority="5" operator="equal">
      <formula>"NO"</formula>
    </cfRule>
    <cfRule type="cellIs" dxfId="4" priority="6" operator="equal">
      <formula>"SI"</formula>
    </cfRule>
  </conditionalFormatting>
  <conditionalFormatting sqref="N11:N16">
    <cfRule type="cellIs" dxfId="3" priority="3" operator="equal">
      <formula>"NO"</formula>
    </cfRule>
    <cfRule type="cellIs" dxfId="2" priority="4" operator="equal">
      <formula>"SI"</formula>
    </cfRule>
  </conditionalFormatting>
  <conditionalFormatting sqref="N17:N22">
    <cfRule type="cellIs" dxfId="1" priority="1" operator="equal">
      <formula>"NO"</formula>
    </cfRule>
    <cfRule type="cellIs" dxfId="0" priority="2" operator="equal">
      <formula>"SI"</formula>
    </cfRule>
  </conditionalFormatting>
  <pageMargins left="0.7" right="0.7" top="0.75" bottom="0.75" header="0.3" footer="0.3"/>
  <pageSetup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2"/>
  <sheetViews>
    <sheetView zoomScale="85" zoomScaleNormal="85" zoomScaleSheetLayoutView="10" workbookViewId="0">
      <selection activeCell="D15" sqref="D15"/>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7" width="16.42578125" style="11" customWidth="1"/>
    <col min="18" max="18" width="41.140625" style="4" customWidth="1"/>
    <col min="19" max="16384" width="11.42578125" style="4"/>
  </cols>
  <sheetData>
    <row r="2" spans="2:18" ht="29.1" x14ac:dyDescent="0.35">
      <c r="B2" s="12" t="s">
        <v>16</v>
      </c>
      <c r="C2" s="3" t="s">
        <v>17</v>
      </c>
    </row>
    <row r="3" spans="2:18" ht="14.45" x14ac:dyDescent="0.35">
      <c r="B3" s="12"/>
      <c r="C3" s="3"/>
    </row>
    <row r="4" spans="2:18" x14ac:dyDescent="0.25">
      <c r="B4" s="12"/>
      <c r="C4" s="1" t="s">
        <v>18</v>
      </c>
      <c r="D4" s="85" t="s">
        <v>56</v>
      </c>
      <c r="E4" s="85" t="s">
        <v>25</v>
      </c>
      <c r="F4" s="85" t="s">
        <v>57</v>
      </c>
      <c r="G4" s="85" t="s">
        <v>26</v>
      </c>
      <c r="H4" s="80" t="s">
        <v>29</v>
      </c>
      <c r="I4" s="80"/>
      <c r="J4" s="80"/>
      <c r="K4" s="80"/>
    </row>
    <row r="5" spans="2:18" ht="35.25" customHeight="1" x14ac:dyDescent="0.25">
      <c r="B5" s="12"/>
      <c r="C5" s="27" t="s">
        <v>55</v>
      </c>
      <c r="D5" s="86"/>
      <c r="E5" s="86"/>
      <c r="F5" s="86" t="s">
        <v>57</v>
      </c>
      <c r="G5" s="86"/>
      <c r="H5" s="80"/>
      <c r="I5" s="80"/>
      <c r="J5" s="80"/>
      <c r="K5" s="80"/>
    </row>
    <row r="6" spans="2:18" ht="45" x14ac:dyDescent="0.25">
      <c r="C6" s="2" t="s">
        <v>19</v>
      </c>
      <c r="D6" s="6" t="s">
        <v>58</v>
      </c>
      <c r="E6" s="6" t="s">
        <v>59</v>
      </c>
      <c r="F6" s="9">
        <v>27117</v>
      </c>
      <c r="G6" s="63" t="s">
        <v>22</v>
      </c>
      <c r="H6" s="87"/>
      <c r="I6" s="87"/>
      <c r="J6" s="87"/>
      <c r="K6" s="87"/>
    </row>
    <row r="7" spans="2:18" ht="45" customHeight="1" x14ac:dyDescent="0.25">
      <c r="C7" s="2" t="s">
        <v>20</v>
      </c>
      <c r="D7" s="6" t="s">
        <v>58</v>
      </c>
      <c r="E7" s="6" t="s">
        <v>60</v>
      </c>
      <c r="F7" s="9">
        <v>27117</v>
      </c>
      <c r="G7" s="63" t="s">
        <v>22</v>
      </c>
      <c r="H7" s="87"/>
      <c r="I7" s="87"/>
      <c r="J7" s="87"/>
      <c r="K7" s="87"/>
    </row>
    <row r="8" spans="2:18" ht="14.45" x14ac:dyDescent="0.35">
      <c r="C8" s="14"/>
      <c r="D8" s="14"/>
      <c r="E8" s="14"/>
      <c r="F8" s="14"/>
      <c r="G8" s="14"/>
      <c r="H8" s="14"/>
    </row>
    <row r="9" spans="2:18" ht="45" x14ac:dyDescent="0.25">
      <c r="C9" s="2" t="s">
        <v>53</v>
      </c>
      <c r="D9" s="63" t="s">
        <v>22</v>
      </c>
      <c r="E9" s="14"/>
      <c r="F9" s="14"/>
      <c r="G9" s="14"/>
      <c r="H9" s="14"/>
    </row>
    <row r="11" spans="2:18" ht="45" customHeight="1" x14ac:dyDescent="0.25">
      <c r="C11" s="81" t="s">
        <v>66</v>
      </c>
      <c r="D11" s="81"/>
      <c r="E11" s="81"/>
    </row>
    <row r="12" spans="2:18" ht="45" customHeight="1" x14ac:dyDescent="0.25">
      <c r="C12" s="82" t="s">
        <v>67</v>
      </c>
      <c r="D12" s="83"/>
      <c r="E12" s="84"/>
    </row>
    <row r="13" spans="2:18" x14ac:dyDescent="0.25">
      <c r="P13" s="80" t="s">
        <v>70</v>
      </c>
      <c r="Q13" s="80"/>
    </row>
    <row r="14" spans="2:18" ht="60" x14ac:dyDescent="0.25">
      <c r="B14" s="4"/>
      <c r="C14" s="1" t="s">
        <v>35</v>
      </c>
      <c r="D14" s="1" t="s">
        <v>27</v>
      </c>
      <c r="E14" s="1" t="s">
        <v>28</v>
      </c>
      <c r="F14" s="20" t="s">
        <v>52</v>
      </c>
      <c r="G14" s="80" t="s">
        <v>21</v>
      </c>
      <c r="H14" s="80"/>
      <c r="I14" s="1" t="s">
        <v>30</v>
      </c>
      <c r="J14" s="1" t="s">
        <v>31</v>
      </c>
      <c r="K14" s="1" t="s">
        <v>32</v>
      </c>
      <c r="L14" s="20" t="s">
        <v>38</v>
      </c>
      <c r="M14" s="20" t="s">
        <v>62</v>
      </c>
      <c r="N14" s="20" t="s">
        <v>63</v>
      </c>
      <c r="O14" s="20" t="s">
        <v>26</v>
      </c>
      <c r="P14" s="20" t="s">
        <v>33</v>
      </c>
      <c r="Q14" s="20" t="s">
        <v>34</v>
      </c>
      <c r="R14" s="20" t="s">
        <v>29</v>
      </c>
    </row>
    <row r="15" spans="2:18" ht="30" x14ac:dyDescent="0.25">
      <c r="B15" s="4" t="s">
        <v>135</v>
      </c>
      <c r="C15" s="16">
        <v>1</v>
      </c>
      <c r="D15" s="15" t="s">
        <v>61</v>
      </c>
      <c r="E15" s="15" t="s">
        <v>55</v>
      </c>
      <c r="F15" s="6" t="s">
        <v>22</v>
      </c>
      <c r="G15" s="9">
        <v>32174</v>
      </c>
      <c r="H15" s="9">
        <v>39082</v>
      </c>
      <c r="I15" s="25">
        <f t="shared" ref="I15:I24" si="0">+H15-G15</f>
        <v>6908</v>
      </c>
      <c r="J15" s="26">
        <f>+I15/30</f>
        <v>230.26666666666668</v>
      </c>
      <c r="K15" s="18">
        <f>+J15/12</f>
        <v>19.18888888888889</v>
      </c>
      <c r="L15" s="6" t="s">
        <v>22</v>
      </c>
      <c r="M15" s="6">
        <v>117</v>
      </c>
      <c r="N15" s="6">
        <v>118</v>
      </c>
      <c r="O15" s="6" t="s">
        <v>22</v>
      </c>
      <c r="P15" s="6" t="s">
        <v>33</v>
      </c>
      <c r="Q15" s="6" t="s">
        <v>34</v>
      </c>
      <c r="R15" s="7"/>
    </row>
    <row r="16" spans="2:18" ht="30" x14ac:dyDescent="0.25">
      <c r="B16" s="4"/>
      <c r="C16" s="16">
        <v>2</v>
      </c>
      <c r="D16" s="15" t="s">
        <v>61</v>
      </c>
      <c r="E16" s="15" t="s">
        <v>55</v>
      </c>
      <c r="F16" s="6" t="s">
        <v>22</v>
      </c>
      <c r="G16" s="9">
        <v>32174</v>
      </c>
      <c r="H16" s="9">
        <v>38137</v>
      </c>
      <c r="I16" s="25">
        <f>+H16-G16</f>
        <v>5963</v>
      </c>
      <c r="J16" s="26">
        <f>+I16/30</f>
        <v>198.76666666666668</v>
      </c>
      <c r="K16" s="30"/>
      <c r="L16" s="6" t="s">
        <v>22</v>
      </c>
      <c r="M16" s="6">
        <v>119</v>
      </c>
      <c r="N16" s="6">
        <v>120</v>
      </c>
      <c r="O16" s="29" t="s">
        <v>23</v>
      </c>
      <c r="P16" s="6"/>
      <c r="Q16" s="6"/>
      <c r="R16" s="7" t="s">
        <v>64</v>
      </c>
    </row>
    <row r="17" spans="2:18" ht="30" x14ac:dyDescent="0.25">
      <c r="B17" s="4"/>
      <c r="C17" s="16">
        <v>4</v>
      </c>
      <c r="D17" s="15" t="s">
        <v>61</v>
      </c>
      <c r="E17" s="15" t="s">
        <v>55</v>
      </c>
      <c r="F17" s="6" t="s">
        <v>22</v>
      </c>
      <c r="G17" s="9">
        <v>32174</v>
      </c>
      <c r="H17" s="9">
        <v>38137</v>
      </c>
      <c r="I17" s="25">
        <f t="shared" si="0"/>
        <v>5963</v>
      </c>
      <c r="J17" s="26">
        <f t="shared" ref="J17:J24" si="1">+I17/30</f>
        <v>198.76666666666668</v>
      </c>
      <c r="K17" s="30"/>
      <c r="L17" s="6" t="s">
        <v>22</v>
      </c>
      <c r="M17" s="6">
        <v>123</v>
      </c>
      <c r="N17" s="6">
        <v>124</v>
      </c>
      <c r="O17" s="29" t="s">
        <v>23</v>
      </c>
      <c r="P17" s="6"/>
      <c r="Q17" s="6"/>
      <c r="R17" s="7" t="s">
        <v>64</v>
      </c>
    </row>
    <row r="18" spans="2:18" ht="30" x14ac:dyDescent="0.25">
      <c r="B18" s="4"/>
      <c r="C18" s="16">
        <v>5</v>
      </c>
      <c r="D18" s="15" t="s">
        <v>61</v>
      </c>
      <c r="E18" s="15" t="s">
        <v>55</v>
      </c>
      <c r="F18" s="6" t="s">
        <v>22</v>
      </c>
      <c r="G18" s="9">
        <v>32174</v>
      </c>
      <c r="H18" s="9">
        <v>39082</v>
      </c>
      <c r="I18" s="25">
        <f t="shared" si="0"/>
        <v>6908</v>
      </c>
      <c r="J18" s="26">
        <f t="shared" si="1"/>
        <v>230.26666666666668</v>
      </c>
      <c r="K18" s="30"/>
      <c r="L18" s="6" t="s">
        <v>22</v>
      </c>
      <c r="M18" s="6">
        <v>125</v>
      </c>
      <c r="N18" s="6">
        <v>126</v>
      </c>
      <c r="O18" s="29" t="s">
        <v>23</v>
      </c>
      <c r="P18" s="6"/>
      <c r="Q18" s="6"/>
      <c r="R18" s="7" t="s">
        <v>64</v>
      </c>
    </row>
    <row r="19" spans="2:18" ht="30" x14ac:dyDescent="0.25">
      <c r="B19" s="4"/>
      <c r="C19" s="16">
        <v>6</v>
      </c>
      <c r="D19" s="15" t="s">
        <v>61</v>
      </c>
      <c r="E19" s="15" t="s">
        <v>55</v>
      </c>
      <c r="F19" s="6" t="s">
        <v>22</v>
      </c>
      <c r="G19" s="9">
        <v>32174</v>
      </c>
      <c r="H19" s="9">
        <v>38137</v>
      </c>
      <c r="I19" s="25">
        <f t="shared" si="0"/>
        <v>5963</v>
      </c>
      <c r="J19" s="26">
        <f t="shared" si="1"/>
        <v>198.76666666666668</v>
      </c>
      <c r="K19" s="30"/>
      <c r="L19" s="6" t="s">
        <v>22</v>
      </c>
      <c r="M19" s="6">
        <v>127</v>
      </c>
      <c r="N19" s="6">
        <v>128</v>
      </c>
      <c r="O19" s="29" t="s">
        <v>23</v>
      </c>
      <c r="P19" s="6"/>
      <c r="Q19" s="6"/>
      <c r="R19" s="7" t="s">
        <v>64</v>
      </c>
    </row>
    <row r="20" spans="2:18" ht="30" x14ac:dyDescent="0.25">
      <c r="B20" s="4"/>
      <c r="C20" s="16">
        <v>8</v>
      </c>
      <c r="D20" s="15" t="s">
        <v>61</v>
      </c>
      <c r="E20" s="15" t="s">
        <v>55</v>
      </c>
      <c r="F20" s="6" t="s">
        <v>22</v>
      </c>
      <c r="G20" s="9">
        <v>32174</v>
      </c>
      <c r="H20" s="9">
        <v>39082</v>
      </c>
      <c r="I20" s="25">
        <f t="shared" si="0"/>
        <v>6908</v>
      </c>
      <c r="J20" s="26">
        <f t="shared" si="1"/>
        <v>230.26666666666668</v>
      </c>
      <c r="K20" s="30"/>
      <c r="L20" s="6" t="s">
        <v>22</v>
      </c>
      <c r="M20" s="6">
        <v>131</v>
      </c>
      <c r="N20" s="6">
        <v>132</v>
      </c>
      <c r="O20" s="29" t="s">
        <v>23</v>
      </c>
      <c r="P20" s="6"/>
      <c r="Q20" s="6"/>
      <c r="R20" s="7" t="s">
        <v>64</v>
      </c>
    </row>
    <row r="21" spans="2:18" ht="45" x14ac:dyDescent="0.25">
      <c r="B21" s="4"/>
      <c r="C21" s="16">
        <v>3</v>
      </c>
      <c r="D21" s="15" t="s">
        <v>61</v>
      </c>
      <c r="E21" s="15" t="s">
        <v>55</v>
      </c>
      <c r="F21" s="6" t="s">
        <v>22</v>
      </c>
      <c r="G21" s="17">
        <v>1999</v>
      </c>
      <c r="H21" s="17">
        <v>1999</v>
      </c>
      <c r="I21" s="25">
        <f>+H21-G21</f>
        <v>0</v>
      </c>
      <c r="J21" s="26">
        <f>+I21/30</f>
        <v>0</v>
      </c>
      <c r="K21" s="30"/>
      <c r="L21" s="6" t="s">
        <v>22</v>
      </c>
      <c r="M21" s="6">
        <v>121</v>
      </c>
      <c r="N21" s="6">
        <v>122</v>
      </c>
      <c r="O21" s="29" t="s">
        <v>23</v>
      </c>
      <c r="P21" s="6"/>
      <c r="Q21" s="6"/>
      <c r="R21" s="7" t="s">
        <v>65</v>
      </c>
    </row>
    <row r="22" spans="2:18" ht="45" x14ac:dyDescent="0.25">
      <c r="B22" s="4"/>
      <c r="C22" s="16">
        <v>7</v>
      </c>
      <c r="D22" s="15" t="s">
        <v>61</v>
      </c>
      <c r="E22" s="15" t="s">
        <v>55</v>
      </c>
      <c r="F22" s="6" t="s">
        <v>22</v>
      </c>
      <c r="G22" s="17">
        <v>1999</v>
      </c>
      <c r="H22" s="17">
        <v>1999</v>
      </c>
      <c r="I22" s="25">
        <f>+H22-G22</f>
        <v>0</v>
      </c>
      <c r="J22" s="26">
        <f>+I22/30</f>
        <v>0</v>
      </c>
      <c r="K22" s="30"/>
      <c r="L22" s="6" t="s">
        <v>22</v>
      </c>
      <c r="M22" s="6">
        <v>129</v>
      </c>
      <c r="N22" s="6">
        <v>130</v>
      </c>
      <c r="O22" s="29" t="s">
        <v>23</v>
      </c>
      <c r="P22" s="6"/>
      <c r="Q22" s="6"/>
      <c r="R22" s="7" t="s">
        <v>65</v>
      </c>
    </row>
    <row r="23" spans="2:18" x14ac:dyDescent="0.25">
      <c r="B23" s="4" t="s">
        <v>135</v>
      </c>
      <c r="C23" s="16">
        <v>9</v>
      </c>
      <c r="D23" s="15" t="s">
        <v>68</v>
      </c>
      <c r="E23" s="15" t="s">
        <v>54</v>
      </c>
      <c r="F23" s="6" t="s">
        <v>22</v>
      </c>
      <c r="G23" s="9">
        <v>39156</v>
      </c>
      <c r="H23" s="9">
        <v>41577</v>
      </c>
      <c r="I23" s="25">
        <f t="shared" si="0"/>
        <v>2421</v>
      </c>
      <c r="J23" s="26">
        <f t="shared" si="1"/>
        <v>80.7</v>
      </c>
      <c r="K23" s="18">
        <f t="shared" ref="K23" si="2">+J23/12</f>
        <v>6.7250000000000005</v>
      </c>
      <c r="L23" s="35" t="s">
        <v>22</v>
      </c>
      <c r="M23" s="6">
        <v>133</v>
      </c>
      <c r="N23" s="6">
        <v>133</v>
      </c>
      <c r="O23" s="6" t="s">
        <v>22</v>
      </c>
      <c r="P23" s="6" t="s">
        <v>33</v>
      </c>
      <c r="Q23" s="6" t="s">
        <v>34</v>
      </c>
      <c r="R23" s="7"/>
    </row>
    <row r="24" spans="2:18" x14ac:dyDescent="0.25">
      <c r="B24" s="4"/>
      <c r="C24" s="16">
        <v>10</v>
      </c>
      <c r="D24" s="8" t="s">
        <v>45</v>
      </c>
      <c r="E24" s="15" t="s">
        <v>54</v>
      </c>
      <c r="F24" s="6" t="s">
        <v>22</v>
      </c>
      <c r="G24" s="9">
        <v>41122</v>
      </c>
      <c r="H24" s="9">
        <v>41305</v>
      </c>
      <c r="I24" s="25">
        <f t="shared" si="0"/>
        <v>183</v>
      </c>
      <c r="J24" s="26">
        <f t="shared" si="1"/>
        <v>6.1</v>
      </c>
      <c r="K24" s="30"/>
      <c r="L24" s="6"/>
      <c r="M24" s="6"/>
      <c r="N24" s="6"/>
      <c r="O24" s="29" t="s">
        <v>23</v>
      </c>
      <c r="P24" s="6"/>
      <c r="Q24" s="6"/>
      <c r="R24" s="7" t="s">
        <v>64</v>
      </c>
    </row>
    <row r="25" spans="2:18" ht="33" customHeight="1" x14ac:dyDescent="0.25">
      <c r="K25" s="18">
        <f>SUM(K15:K24)</f>
        <v>25.913888888888891</v>
      </c>
    </row>
    <row r="26" spans="2:18" ht="36" x14ac:dyDescent="0.25">
      <c r="C26" s="28" t="s">
        <v>71</v>
      </c>
      <c r="D26" s="31">
        <f>+K15+K23</f>
        <v>25.913888888888891</v>
      </c>
      <c r="E26" s="63" t="s">
        <v>22</v>
      </c>
    </row>
    <row r="27" spans="2:18" x14ac:dyDescent="0.25">
      <c r="C27" s="28" t="s">
        <v>72</v>
      </c>
      <c r="D27" s="6">
        <v>8</v>
      </c>
    </row>
    <row r="28" spans="2:18" x14ac:dyDescent="0.25">
      <c r="C28" s="28" t="s">
        <v>73</v>
      </c>
      <c r="D28" s="31">
        <f>+D26-D27</f>
        <v>17.913888888888891</v>
      </c>
    </row>
    <row r="29" spans="2:18" ht="36" x14ac:dyDescent="0.25">
      <c r="C29" s="28" t="s">
        <v>75</v>
      </c>
      <c r="D29" s="31">
        <f>+K15+K23</f>
        <v>25.913888888888891</v>
      </c>
      <c r="E29" s="63" t="s">
        <v>22</v>
      </c>
    </row>
    <row r="30" spans="2:18" ht="30" x14ac:dyDescent="0.25">
      <c r="C30" s="28" t="s">
        <v>76</v>
      </c>
      <c r="D30" s="6">
        <v>5</v>
      </c>
      <c r="E30" s="32" t="s">
        <v>118</v>
      </c>
      <c r="F30" s="32" t="s">
        <v>119</v>
      </c>
    </row>
    <row r="31" spans="2:18" x14ac:dyDescent="0.25">
      <c r="C31" s="28" t="s">
        <v>74</v>
      </c>
      <c r="D31" s="31">
        <f>+D29-D30</f>
        <v>20.913888888888891</v>
      </c>
      <c r="E31" s="19">
        <f>+K15+K23</f>
        <v>25.913888888888891</v>
      </c>
      <c r="F31" s="19">
        <v>0</v>
      </c>
    </row>
    <row r="32" spans="2:18" ht="45" x14ac:dyDescent="0.25">
      <c r="C32" s="28" t="s">
        <v>69</v>
      </c>
      <c r="D32" s="63" t="s">
        <v>22</v>
      </c>
    </row>
  </sheetData>
  <mergeCells count="11">
    <mergeCell ref="P13:Q13"/>
    <mergeCell ref="C11:E11"/>
    <mergeCell ref="C12:E12"/>
    <mergeCell ref="G4:G5"/>
    <mergeCell ref="G14:H14"/>
    <mergeCell ref="D4:D5"/>
    <mergeCell ref="E4:E5"/>
    <mergeCell ref="F4:F5"/>
    <mergeCell ref="H4:K5"/>
    <mergeCell ref="H6:K6"/>
    <mergeCell ref="H7:K7"/>
  </mergeCells>
  <conditionalFormatting sqref="A1:XFD1048576">
    <cfRule type="cellIs" dxfId="31" priority="1" operator="equal">
      <formula>"NO"</formula>
    </cfRule>
    <cfRule type="cellIs" dxfId="30" priority="2" operator="equal">
      <formula>"SI"</formula>
    </cfRule>
  </conditionalFormatting>
  <pageMargins left="0.7" right="0.7" top="0.75" bottom="0.75" header="0.3" footer="0.3"/>
  <pageSetup scale="21" orientation="portrait" r:id="rId1"/>
  <ignoredErrors>
    <ignoredError sqref="D28 D30:D31"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3"/>
  <sheetViews>
    <sheetView zoomScale="85" zoomScaleNormal="85" zoomScaleSheetLayoutView="10" workbookViewId="0">
      <selection activeCell="G27" sqref="G27"/>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7" width="16.42578125" style="11" customWidth="1"/>
    <col min="18" max="18" width="41.140625" style="4" customWidth="1"/>
    <col min="19" max="16384" width="11.42578125" style="4"/>
  </cols>
  <sheetData>
    <row r="2" spans="2:18" ht="29.1" x14ac:dyDescent="0.35">
      <c r="B2" s="12" t="s">
        <v>16</v>
      </c>
      <c r="C2" s="3" t="s">
        <v>17</v>
      </c>
    </row>
    <row r="3" spans="2:18" ht="14.45" x14ac:dyDescent="0.35">
      <c r="B3" s="12"/>
      <c r="C3" s="3"/>
    </row>
    <row r="4" spans="2:18" x14ac:dyDescent="0.25">
      <c r="B4" s="12"/>
      <c r="C4" s="32" t="s">
        <v>81</v>
      </c>
      <c r="D4" s="85" t="s">
        <v>56</v>
      </c>
      <c r="E4" s="85" t="s">
        <v>25</v>
      </c>
      <c r="F4" s="85" t="s">
        <v>57</v>
      </c>
      <c r="G4" s="85" t="s">
        <v>26</v>
      </c>
      <c r="H4" s="80" t="s">
        <v>29</v>
      </c>
      <c r="I4" s="80"/>
      <c r="J4" s="80"/>
      <c r="K4" s="80"/>
    </row>
    <row r="5" spans="2:18" ht="35.25" customHeight="1" x14ac:dyDescent="0.25">
      <c r="B5" s="12"/>
      <c r="C5" s="27" t="s">
        <v>82</v>
      </c>
      <c r="D5" s="86"/>
      <c r="E5" s="86"/>
      <c r="F5" s="86" t="s">
        <v>57</v>
      </c>
      <c r="G5" s="86"/>
      <c r="H5" s="80"/>
      <c r="I5" s="80"/>
      <c r="J5" s="80"/>
      <c r="K5" s="80"/>
    </row>
    <row r="6" spans="2:18" ht="36" x14ac:dyDescent="0.35">
      <c r="C6" s="2" t="s">
        <v>77</v>
      </c>
      <c r="D6" s="34" t="s">
        <v>83</v>
      </c>
      <c r="E6" s="34" t="s">
        <v>84</v>
      </c>
      <c r="F6" s="9">
        <v>31562</v>
      </c>
      <c r="G6" s="63" t="s">
        <v>22</v>
      </c>
      <c r="H6" s="87"/>
      <c r="I6" s="87"/>
      <c r="J6" s="87"/>
      <c r="K6" s="87"/>
    </row>
    <row r="7" spans="2:18" ht="75" x14ac:dyDescent="0.25">
      <c r="C7" s="2" t="s">
        <v>78</v>
      </c>
      <c r="D7" s="34" t="s">
        <v>136</v>
      </c>
      <c r="E7" s="34" t="s">
        <v>137</v>
      </c>
      <c r="F7" s="9">
        <v>35909</v>
      </c>
      <c r="G7" s="63" t="s">
        <v>22</v>
      </c>
      <c r="H7" s="87"/>
      <c r="I7" s="87"/>
      <c r="J7" s="87"/>
      <c r="K7" s="87"/>
    </row>
    <row r="8" spans="2:18" ht="14.45" x14ac:dyDescent="0.35">
      <c r="C8" s="14"/>
      <c r="D8" s="14"/>
      <c r="E8" s="14"/>
      <c r="F8" s="14"/>
      <c r="G8" s="14"/>
      <c r="H8" s="14"/>
    </row>
    <row r="9" spans="2:18" ht="45" x14ac:dyDescent="0.25">
      <c r="C9" s="2" t="s">
        <v>53</v>
      </c>
      <c r="D9" s="63" t="s">
        <v>22</v>
      </c>
      <c r="E9" s="14"/>
      <c r="F9" s="14"/>
      <c r="G9" s="14"/>
      <c r="H9" s="14"/>
    </row>
    <row r="11" spans="2:18" ht="45" customHeight="1" x14ac:dyDescent="0.25">
      <c r="C11" s="81" t="s">
        <v>79</v>
      </c>
      <c r="D11" s="81"/>
      <c r="E11" s="81"/>
    </row>
    <row r="12" spans="2:18" ht="45" customHeight="1" x14ac:dyDescent="0.25">
      <c r="C12" s="82" t="s">
        <v>80</v>
      </c>
      <c r="D12" s="83"/>
      <c r="E12" s="84"/>
    </row>
    <row r="13" spans="2:18" x14ac:dyDescent="0.25">
      <c r="P13" s="80" t="s">
        <v>70</v>
      </c>
      <c r="Q13" s="80"/>
    </row>
    <row r="14" spans="2:18" ht="60" x14ac:dyDescent="0.25">
      <c r="B14" s="4"/>
      <c r="C14" s="32" t="s">
        <v>35</v>
      </c>
      <c r="D14" s="32" t="s">
        <v>27</v>
      </c>
      <c r="E14" s="32" t="s">
        <v>28</v>
      </c>
      <c r="F14" s="32" t="s">
        <v>52</v>
      </c>
      <c r="G14" s="80" t="s">
        <v>21</v>
      </c>
      <c r="H14" s="80"/>
      <c r="I14" s="32" t="s">
        <v>30</v>
      </c>
      <c r="J14" s="32" t="s">
        <v>31</v>
      </c>
      <c r="K14" s="32" t="s">
        <v>32</v>
      </c>
      <c r="L14" s="32" t="s">
        <v>38</v>
      </c>
      <c r="M14" s="32" t="s">
        <v>62</v>
      </c>
      <c r="N14" s="32" t="s">
        <v>63</v>
      </c>
      <c r="O14" s="32" t="s">
        <v>26</v>
      </c>
      <c r="P14" s="32" t="s">
        <v>33</v>
      </c>
      <c r="Q14" s="32" t="s">
        <v>34</v>
      </c>
      <c r="R14" s="32" t="s">
        <v>29</v>
      </c>
    </row>
    <row r="15" spans="2:18" ht="75" x14ac:dyDescent="0.25">
      <c r="B15" s="4" t="s">
        <v>135</v>
      </c>
      <c r="C15" s="16">
        <v>2</v>
      </c>
      <c r="D15" s="15" t="s">
        <v>85</v>
      </c>
      <c r="E15" s="15" t="s">
        <v>82</v>
      </c>
      <c r="F15" s="34" t="s">
        <v>22</v>
      </c>
      <c r="G15" s="9">
        <v>31537</v>
      </c>
      <c r="H15" s="9">
        <v>34554</v>
      </c>
      <c r="I15" s="25">
        <f t="shared" ref="I15:I24" si="0">+H15-G15</f>
        <v>3017</v>
      </c>
      <c r="J15" s="26">
        <f>+I15/30</f>
        <v>100.56666666666666</v>
      </c>
      <c r="K15" s="18">
        <f>+J15/12</f>
        <v>8.3805555555555546</v>
      </c>
      <c r="L15" s="34" t="s">
        <v>22</v>
      </c>
      <c r="M15" s="34">
        <v>154</v>
      </c>
      <c r="N15" s="34">
        <v>155</v>
      </c>
      <c r="O15" s="34" t="s">
        <v>22</v>
      </c>
      <c r="P15" s="34" t="s">
        <v>33</v>
      </c>
      <c r="Q15" s="34" t="s">
        <v>34</v>
      </c>
      <c r="R15" s="7" t="s">
        <v>296</v>
      </c>
    </row>
    <row r="16" spans="2:18" ht="30" x14ac:dyDescent="0.25">
      <c r="B16" s="4"/>
      <c r="C16" s="16">
        <v>5</v>
      </c>
      <c r="D16" s="15" t="s">
        <v>87</v>
      </c>
      <c r="E16" s="15" t="s">
        <v>82</v>
      </c>
      <c r="F16" s="34" t="s">
        <v>22</v>
      </c>
      <c r="G16" s="9">
        <v>34554</v>
      </c>
      <c r="H16" s="9">
        <v>35374</v>
      </c>
      <c r="I16" s="25">
        <f t="shared" ref="I16:I17" si="1">+H16-G16</f>
        <v>820</v>
      </c>
      <c r="J16" s="26">
        <f t="shared" ref="J16:J17" si="2">+I16/30</f>
        <v>27.333333333333332</v>
      </c>
      <c r="K16" s="18">
        <f t="shared" ref="K16:K23" si="3">+J16/12</f>
        <v>2.2777777777777777</v>
      </c>
      <c r="L16" s="34" t="s">
        <v>22</v>
      </c>
      <c r="M16" s="34">
        <v>158</v>
      </c>
      <c r="N16" s="34">
        <v>158</v>
      </c>
      <c r="O16" s="34" t="s">
        <v>22</v>
      </c>
      <c r="P16" s="34" t="s">
        <v>33</v>
      </c>
      <c r="Q16" s="34"/>
      <c r="R16" s="7"/>
    </row>
    <row r="17" spans="2:18" ht="30" x14ac:dyDescent="0.25">
      <c r="B17" s="4" t="s">
        <v>138</v>
      </c>
      <c r="C17" s="16">
        <v>4</v>
      </c>
      <c r="D17" s="15" t="s">
        <v>92</v>
      </c>
      <c r="E17" s="15" t="s">
        <v>82</v>
      </c>
      <c r="F17" s="35" t="s">
        <v>22</v>
      </c>
      <c r="G17" s="9">
        <v>35689</v>
      </c>
      <c r="H17" s="9">
        <v>35961</v>
      </c>
      <c r="I17" s="25">
        <f t="shared" si="1"/>
        <v>272</v>
      </c>
      <c r="J17" s="26">
        <f t="shared" si="2"/>
        <v>9.0666666666666664</v>
      </c>
      <c r="K17" s="18">
        <f t="shared" si="3"/>
        <v>0.75555555555555554</v>
      </c>
      <c r="L17" s="35" t="s">
        <v>22</v>
      </c>
      <c r="M17" s="35">
        <v>157</v>
      </c>
      <c r="N17" s="35">
        <v>157</v>
      </c>
      <c r="O17" s="35" t="s">
        <v>22</v>
      </c>
      <c r="P17" s="35" t="s">
        <v>33</v>
      </c>
      <c r="Q17" s="35" t="s">
        <v>34</v>
      </c>
      <c r="R17" s="7"/>
    </row>
    <row r="18" spans="2:18" ht="30" x14ac:dyDescent="0.25">
      <c r="B18" s="4" t="s">
        <v>138</v>
      </c>
      <c r="C18" s="16">
        <v>3</v>
      </c>
      <c r="D18" s="15" t="s">
        <v>86</v>
      </c>
      <c r="E18" s="15" t="s">
        <v>82</v>
      </c>
      <c r="F18" s="34" t="s">
        <v>22</v>
      </c>
      <c r="G18" s="9">
        <v>35962</v>
      </c>
      <c r="H18" s="9">
        <v>37521</v>
      </c>
      <c r="I18" s="25">
        <f t="shared" si="0"/>
        <v>1559</v>
      </c>
      <c r="J18" s="26">
        <f>+I18/30</f>
        <v>51.966666666666669</v>
      </c>
      <c r="K18" s="18">
        <f t="shared" si="3"/>
        <v>4.3305555555555557</v>
      </c>
      <c r="L18" s="34" t="s">
        <v>22</v>
      </c>
      <c r="M18" s="34">
        <v>157</v>
      </c>
      <c r="N18" s="34">
        <v>157</v>
      </c>
      <c r="O18" s="34" t="s">
        <v>22</v>
      </c>
      <c r="P18" s="34" t="s">
        <v>33</v>
      </c>
      <c r="Q18" s="34" t="s">
        <v>34</v>
      </c>
      <c r="R18" s="7"/>
    </row>
    <row r="19" spans="2:18" ht="30" x14ac:dyDescent="0.25">
      <c r="B19" s="4" t="s">
        <v>138</v>
      </c>
      <c r="C19" s="16">
        <v>10</v>
      </c>
      <c r="D19" s="15" t="s">
        <v>91</v>
      </c>
      <c r="E19" s="15" t="s">
        <v>82</v>
      </c>
      <c r="F19" s="34" t="s">
        <v>22</v>
      </c>
      <c r="G19" s="9">
        <v>37522</v>
      </c>
      <c r="H19" s="9">
        <v>38594</v>
      </c>
      <c r="I19" s="25">
        <f>+H19-G19</f>
        <v>1072</v>
      </c>
      <c r="J19" s="26">
        <f>+I19/30</f>
        <v>35.733333333333334</v>
      </c>
      <c r="K19" s="18">
        <f>+J19/12</f>
        <v>2.9777777777777779</v>
      </c>
      <c r="L19" s="34" t="s">
        <v>22</v>
      </c>
      <c r="M19" s="34">
        <v>168</v>
      </c>
      <c r="N19" s="34">
        <v>169</v>
      </c>
      <c r="O19" s="34" t="s">
        <v>22</v>
      </c>
      <c r="P19" s="34" t="s">
        <v>33</v>
      </c>
      <c r="Q19" s="34" t="s">
        <v>34</v>
      </c>
      <c r="R19" s="7"/>
    </row>
    <row r="20" spans="2:18" ht="30" x14ac:dyDescent="0.25">
      <c r="B20" s="4" t="s">
        <v>138</v>
      </c>
      <c r="C20" s="16">
        <v>1</v>
      </c>
      <c r="D20" s="15" t="s">
        <v>92</v>
      </c>
      <c r="E20" s="15" t="s">
        <v>82</v>
      </c>
      <c r="F20" s="34" t="s">
        <v>22</v>
      </c>
      <c r="G20" s="9">
        <v>38882</v>
      </c>
      <c r="H20" s="9">
        <v>38968</v>
      </c>
      <c r="I20" s="25">
        <f>+H20-G20</f>
        <v>86</v>
      </c>
      <c r="J20" s="26">
        <f>+I20/30</f>
        <v>2.8666666666666667</v>
      </c>
      <c r="K20" s="18">
        <f>+J20/12</f>
        <v>0.2388888888888889</v>
      </c>
      <c r="L20" s="34" t="s">
        <v>22</v>
      </c>
      <c r="M20" s="34">
        <v>153</v>
      </c>
      <c r="N20" s="34">
        <v>153</v>
      </c>
      <c r="O20" s="34" t="s">
        <v>22</v>
      </c>
      <c r="P20" s="34" t="s">
        <v>33</v>
      </c>
      <c r="Q20" s="34" t="s">
        <v>34</v>
      </c>
      <c r="R20" s="7"/>
    </row>
    <row r="21" spans="2:18" ht="30" x14ac:dyDescent="0.25">
      <c r="B21" s="4" t="s">
        <v>138</v>
      </c>
      <c r="C21" s="16">
        <v>9</v>
      </c>
      <c r="D21" s="15" t="s">
        <v>50</v>
      </c>
      <c r="E21" s="15" t="s">
        <v>82</v>
      </c>
      <c r="F21" s="34" t="s">
        <v>22</v>
      </c>
      <c r="G21" s="9">
        <v>38971</v>
      </c>
      <c r="H21" s="9">
        <v>39376</v>
      </c>
      <c r="I21" s="25">
        <f>+H21-G21</f>
        <v>405</v>
      </c>
      <c r="J21" s="26">
        <f>+I21/30</f>
        <v>13.5</v>
      </c>
      <c r="K21" s="18">
        <f>+J21/12</f>
        <v>1.125</v>
      </c>
      <c r="L21" s="34" t="s">
        <v>22</v>
      </c>
      <c r="M21" s="34">
        <v>167</v>
      </c>
      <c r="N21" s="34">
        <v>167</v>
      </c>
      <c r="O21" s="34" t="s">
        <v>22</v>
      </c>
      <c r="P21" s="34" t="s">
        <v>33</v>
      </c>
      <c r="Q21" s="34" t="s">
        <v>34</v>
      </c>
      <c r="R21" s="7"/>
    </row>
    <row r="22" spans="2:18" ht="30" x14ac:dyDescent="0.25">
      <c r="B22" s="4"/>
      <c r="C22" s="16">
        <v>8</v>
      </c>
      <c r="D22" s="15" t="s">
        <v>89</v>
      </c>
      <c r="E22" s="15" t="s">
        <v>82</v>
      </c>
      <c r="F22" s="34" t="s">
        <v>22</v>
      </c>
      <c r="G22" s="9">
        <v>40392</v>
      </c>
      <c r="H22" s="9">
        <f>+G22+90</f>
        <v>40482</v>
      </c>
      <c r="I22" s="25">
        <f>+H22-G22</f>
        <v>90</v>
      </c>
      <c r="J22" s="26">
        <f>+I22/30</f>
        <v>3</v>
      </c>
      <c r="K22" s="30"/>
      <c r="L22" s="34" t="s">
        <v>23</v>
      </c>
      <c r="M22" s="34">
        <v>160</v>
      </c>
      <c r="N22" s="34">
        <v>166</v>
      </c>
      <c r="O22" s="34" t="s">
        <v>23</v>
      </c>
      <c r="P22" s="34"/>
      <c r="Q22" s="34"/>
      <c r="R22" s="7" t="s">
        <v>90</v>
      </c>
    </row>
    <row r="23" spans="2:18" ht="30" x14ac:dyDescent="0.25">
      <c r="B23" s="4" t="s">
        <v>135</v>
      </c>
      <c r="C23" s="16">
        <v>6</v>
      </c>
      <c r="D23" s="15" t="s">
        <v>88</v>
      </c>
      <c r="E23" s="15" t="s">
        <v>82</v>
      </c>
      <c r="F23" s="34" t="s">
        <v>22</v>
      </c>
      <c r="G23" s="9">
        <v>40514</v>
      </c>
      <c r="H23" s="9">
        <v>41089</v>
      </c>
      <c r="I23" s="25">
        <f t="shared" si="0"/>
        <v>575</v>
      </c>
      <c r="J23" s="26">
        <f t="shared" ref="J23:J24" si="4">+I23/30</f>
        <v>19.166666666666668</v>
      </c>
      <c r="K23" s="18">
        <f t="shared" si="3"/>
        <v>1.5972222222222223</v>
      </c>
      <c r="L23" s="34" t="s">
        <v>22</v>
      </c>
      <c r="M23" s="34">
        <v>159</v>
      </c>
      <c r="N23" s="34">
        <v>159</v>
      </c>
      <c r="O23" s="34" t="s">
        <v>22</v>
      </c>
      <c r="P23" s="34" t="s">
        <v>33</v>
      </c>
      <c r="Q23" s="34" t="s">
        <v>34</v>
      </c>
      <c r="R23" s="7"/>
    </row>
    <row r="24" spans="2:18" ht="30" x14ac:dyDescent="0.25">
      <c r="B24" s="4"/>
      <c r="C24" s="16">
        <v>7</v>
      </c>
      <c r="D24" s="15" t="s">
        <v>88</v>
      </c>
      <c r="E24" s="15" t="s">
        <v>82</v>
      </c>
      <c r="F24" s="34" t="s">
        <v>22</v>
      </c>
      <c r="G24" s="9">
        <v>40718</v>
      </c>
      <c r="H24" s="9">
        <f>+G24+180</f>
        <v>40898</v>
      </c>
      <c r="I24" s="25">
        <f t="shared" si="0"/>
        <v>180</v>
      </c>
      <c r="J24" s="26">
        <f t="shared" si="4"/>
        <v>6</v>
      </c>
      <c r="K24" s="30"/>
      <c r="L24" s="34" t="s">
        <v>22</v>
      </c>
      <c r="M24" s="34">
        <v>159</v>
      </c>
      <c r="N24" s="34">
        <v>159</v>
      </c>
      <c r="O24" s="34" t="s">
        <v>22</v>
      </c>
      <c r="P24" s="34" t="s">
        <v>33</v>
      </c>
      <c r="Q24" s="34"/>
      <c r="R24" s="7" t="s">
        <v>64</v>
      </c>
    </row>
    <row r="25" spans="2:18" ht="33" customHeight="1" x14ac:dyDescent="0.25">
      <c r="K25" s="18">
        <f>SUM(K15:K24)</f>
        <v>21.68333333333333</v>
      </c>
    </row>
    <row r="26" spans="2:18" ht="33.75" x14ac:dyDescent="0.25">
      <c r="C26" s="33" t="s">
        <v>71</v>
      </c>
      <c r="D26" s="31">
        <f>+K15+K16+K17+K18+K19+K20+K21+K23</f>
        <v>21.68333333333333</v>
      </c>
      <c r="E26" s="62" t="s">
        <v>22</v>
      </c>
    </row>
    <row r="27" spans="2:18" x14ac:dyDescent="0.25">
      <c r="C27" s="33" t="s">
        <v>72</v>
      </c>
      <c r="D27" s="34">
        <v>8</v>
      </c>
    </row>
    <row r="28" spans="2:18" x14ac:dyDescent="0.25">
      <c r="C28" s="33" t="s">
        <v>73</v>
      </c>
      <c r="D28" s="31">
        <f>+D26-D27</f>
        <v>13.68333333333333</v>
      </c>
    </row>
    <row r="29" spans="2:18" ht="33.75" x14ac:dyDescent="0.25">
      <c r="C29" s="33" t="s">
        <v>75</v>
      </c>
      <c r="D29" s="31">
        <f>+K15+K17+K18+K19+K20+K21+K23</f>
        <v>19.405555555555551</v>
      </c>
      <c r="E29" s="62" t="s">
        <v>22</v>
      </c>
    </row>
    <row r="30" spans="2:18" ht="30" x14ac:dyDescent="0.25">
      <c r="C30" s="33" t="s">
        <v>76</v>
      </c>
      <c r="D30" s="34">
        <v>5</v>
      </c>
      <c r="E30" s="32" t="s">
        <v>129</v>
      </c>
      <c r="F30" s="32" t="s">
        <v>130</v>
      </c>
    </row>
    <row r="31" spans="2:18" x14ac:dyDescent="0.25">
      <c r="C31" s="33" t="s">
        <v>74</v>
      </c>
      <c r="D31" s="31">
        <f>+D29-D30</f>
        <v>14.405555555555551</v>
      </c>
      <c r="E31" s="19">
        <f>+K15+K23</f>
        <v>9.9777777777777779</v>
      </c>
      <c r="F31" s="19">
        <f>+K17+K18+K19+K20+K21</f>
        <v>9.4277777777777789</v>
      </c>
      <c r="G31" s="42"/>
    </row>
    <row r="32" spans="2:18" x14ac:dyDescent="0.25">
      <c r="E32" s="42"/>
      <c r="F32" s="42"/>
    </row>
    <row r="33" spans="5:6" x14ac:dyDescent="0.25">
      <c r="E33" s="42"/>
      <c r="F33" s="42"/>
    </row>
  </sheetData>
  <mergeCells count="11">
    <mergeCell ref="H7:K7"/>
    <mergeCell ref="C11:E11"/>
    <mergeCell ref="C12:E12"/>
    <mergeCell ref="P13:Q13"/>
    <mergeCell ref="G14:H14"/>
    <mergeCell ref="H6:K6"/>
    <mergeCell ref="D4:D5"/>
    <mergeCell ref="E4:E5"/>
    <mergeCell ref="F4:F5"/>
    <mergeCell ref="G4:G5"/>
    <mergeCell ref="H4:K5"/>
  </mergeCells>
  <conditionalFormatting sqref="A1:XFD1048576">
    <cfRule type="cellIs" dxfId="29" priority="1" operator="equal">
      <formula>"SI"</formula>
    </cfRule>
    <cfRule type="cellIs" dxfId="28" priority="2" operator="equal">
      <formula>"NO"</formula>
    </cfRule>
  </conditionalFormatting>
  <pageMargins left="0.7" right="0.7" top="0.75" bottom="0.75" header="0.3" footer="0.3"/>
  <pageSetup scale="2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0"/>
  <sheetViews>
    <sheetView zoomScale="85" zoomScaleNormal="85" zoomScaleSheetLayoutView="10" workbookViewId="0">
      <selection activeCell="D15" sqref="D15"/>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7" width="16.42578125" style="11" customWidth="1"/>
    <col min="18" max="18" width="41.140625" style="4" customWidth="1"/>
    <col min="19" max="16384" width="11.42578125" style="4"/>
  </cols>
  <sheetData>
    <row r="2" spans="2:18" ht="29.1" x14ac:dyDescent="0.35">
      <c r="B2" s="12" t="s">
        <v>16</v>
      </c>
      <c r="C2" s="3" t="s">
        <v>17</v>
      </c>
    </row>
    <row r="3" spans="2:18" ht="14.45" x14ac:dyDescent="0.35">
      <c r="B3" s="12"/>
      <c r="C3" s="3"/>
    </row>
    <row r="4" spans="2:18" x14ac:dyDescent="0.25">
      <c r="B4" s="12"/>
      <c r="C4" s="32" t="s">
        <v>93</v>
      </c>
      <c r="D4" s="85" t="s">
        <v>56</v>
      </c>
      <c r="E4" s="85" t="s">
        <v>25</v>
      </c>
      <c r="F4" s="85" t="s">
        <v>57</v>
      </c>
      <c r="G4" s="85" t="s">
        <v>26</v>
      </c>
      <c r="H4" s="80" t="s">
        <v>29</v>
      </c>
      <c r="I4" s="80"/>
      <c r="J4" s="80"/>
      <c r="K4" s="80"/>
    </row>
    <row r="5" spans="2:18" ht="35.25" customHeight="1" x14ac:dyDescent="0.25">
      <c r="B5" s="12"/>
      <c r="C5" s="27" t="s">
        <v>94</v>
      </c>
      <c r="D5" s="86"/>
      <c r="E5" s="86"/>
      <c r="F5" s="86" t="s">
        <v>57</v>
      </c>
      <c r="G5" s="86"/>
      <c r="H5" s="80"/>
      <c r="I5" s="80"/>
      <c r="J5" s="80"/>
      <c r="K5" s="80"/>
    </row>
    <row r="6" spans="2:18" ht="45" x14ac:dyDescent="0.25">
      <c r="C6" s="2" t="s">
        <v>95</v>
      </c>
      <c r="D6" s="34" t="s">
        <v>139</v>
      </c>
      <c r="E6" s="34" t="s">
        <v>99</v>
      </c>
      <c r="F6" s="9">
        <v>36221</v>
      </c>
      <c r="G6" s="63" t="s">
        <v>22</v>
      </c>
      <c r="H6" s="87"/>
      <c r="I6" s="87"/>
      <c r="J6" s="87"/>
      <c r="K6" s="87"/>
    </row>
    <row r="7" spans="2:18" ht="36" x14ac:dyDescent="0.25">
      <c r="C7" s="2" t="s">
        <v>96</v>
      </c>
      <c r="D7" s="34" t="s">
        <v>100</v>
      </c>
      <c r="E7" s="34" t="s">
        <v>140</v>
      </c>
      <c r="F7" s="9">
        <v>38740</v>
      </c>
      <c r="G7" s="63" t="s">
        <v>22</v>
      </c>
      <c r="H7" s="87"/>
      <c r="I7" s="87"/>
      <c r="J7" s="87"/>
      <c r="K7" s="87"/>
    </row>
    <row r="8" spans="2:18" ht="14.45" x14ac:dyDescent="0.35">
      <c r="C8" s="14"/>
      <c r="D8" s="14"/>
      <c r="E8" s="14"/>
      <c r="F8" s="14"/>
      <c r="G8" s="14"/>
      <c r="H8" s="14"/>
    </row>
    <row r="9" spans="2:18" ht="45" x14ac:dyDescent="0.25">
      <c r="C9" s="2" t="s">
        <v>53</v>
      </c>
      <c r="D9" s="63" t="s">
        <v>22</v>
      </c>
      <c r="E9" s="14"/>
      <c r="F9" s="14"/>
      <c r="G9" s="14"/>
      <c r="H9" s="14"/>
    </row>
    <row r="11" spans="2:18" ht="45" customHeight="1" x14ac:dyDescent="0.25">
      <c r="C11" s="81" t="s">
        <v>97</v>
      </c>
      <c r="D11" s="81"/>
      <c r="E11" s="81"/>
    </row>
    <row r="12" spans="2:18" ht="45" customHeight="1" x14ac:dyDescent="0.25">
      <c r="C12" s="82" t="s">
        <v>98</v>
      </c>
      <c r="D12" s="83"/>
      <c r="E12" s="84"/>
    </row>
    <row r="13" spans="2:18" x14ac:dyDescent="0.25">
      <c r="P13" s="80" t="s">
        <v>70</v>
      </c>
      <c r="Q13" s="80"/>
    </row>
    <row r="14" spans="2:18" ht="60" x14ac:dyDescent="0.25">
      <c r="B14" s="4"/>
      <c r="C14" s="32" t="s">
        <v>35</v>
      </c>
      <c r="D14" s="32" t="s">
        <v>27</v>
      </c>
      <c r="E14" s="32" t="s">
        <v>28</v>
      </c>
      <c r="F14" s="32" t="s">
        <v>52</v>
      </c>
      <c r="G14" s="80" t="s">
        <v>21</v>
      </c>
      <c r="H14" s="80"/>
      <c r="I14" s="32" t="s">
        <v>30</v>
      </c>
      <c r="J14" s="32" t="s">
        <v>31</v>
      </c>
      <c r="K14" s="32" t="s">
        <v>32</v>
      </c>
      <c r="L14" s="32" t="s">
        <v>38</v>
      </c>
      <c r="M14" s="32" t="s">
        <v>62</v>
      </c>
      <c r="N14" s="32" t="s">
        <v>63</v>
      </c>
      <c r="O14" s="32" t="s">
        <v>26</v>
      </c>
      <c r="P14" s="32" t="s">
        <v>33</v>
      </c>
      <c r="Q14" s="32" t="s">
        <v>34</v>
      </c>
      <c r="R14" s="32" t="s">
        <v>29</v>
      </c>
    </row>
    <row r="15" spans="2:18" x14ac:dyDescent="0.25">
      <c r="B15" s="4"/>
      <c r="C15" s="16">
        <v>4</v>
      </c>
      <c r="D15" s="15" t="s">
        <v>104</v>
      </c>
      <c r="E15" s="15" t="s">
        <v>103</v>
      </c>
      <c r="F15" s="34" t="s">
        <v>22</v>
      </c>
      <c r="G15" s="9">
        <v>37833</v>
      </c>
      <c r="H15" s="9">
        <v>37865</v>
      </c>
      <c r="I15" s="25">
        <f>+H15-G15</f>
        <v>32</v>
      </c>
      <c r="J15" s="26">
        <f>+I15/30</f>
        <v>1.0666666666666667</v>
      </c>
      <c r="K15" s="18">
        <f>+J15/12</f>
        <v>8.8888888888888892E-2</v>
      </c>
      <c r="L15" s="34" t="s">
        <v>22</v>
      </c>
      <c r="M15" s="34">
        <v>208</v>
      </c>
      <c r="N15" s="34">
        <v>209</v>
      </c>
      <c r="O15" s="34" t="s">
        <v>22</v>
      </c>
      <c r="P15" s="34" t="s">
        <v>33</v>
      </c>
      <c r="Q15" s="34" t="s">
        <v>34</v>
      </c>
      <c r="R15" s="7"/>
    </row>
    <row r="16" spans="2:18" x14ac:dyDescent="0.25">
      <c r="B16" s="4"/>
      <c r="C16" s="16">
        <v>5</v>
      </c>
      <c r="D16" s="8" t="s">
        <v>100</v>
      </c>
      <c r="E16" s="15" t="s">
        <v>103</v>
      </c>
      <c r="F16" s="34" t="s">
        <v>22</v>
      </c>
      <c r="G16" s="9">
        <v>38231</v>
      </c>
      <c r="H16" s="9">
        <v>38595</v>
      </c>
      <c r="I16" s="25">
        <f>+H16-G16</f>
        <v>364</v>
      </c>
      <c r="J16" s="26">
        <f>+I16/30</f>
        <v>12.133333333333333</v>
      </c>
      <c r="K16" s="18">
        <f>+J16/12</f>
        <v>1.0111111111111111</v>
      </c>
      <c r="L16" s="34" t="s">
        <v>22</v>
      </c>
      <c r="M16" s="34">
        <v>210</v>
      </c>
      <c r="N16" s="34">
        <v>217</v>
      </c>
      <c r="O16" s="34" t="s">
        <v>22</v>
      </c>
      <c r="P16" s="34" t="s">
        <v>33</v>
      </c>
      <c r="Q16" s="34" t="s">
        <v>34</v>
      </c>
      <c r="R16" s="7"/>
    </row>
    <row r="17" spans="2:18" ht="30" x14ac:dyDescent="0.25">
      <c r="B17" s="4"/>
      <c r="C17" s="16">
        <v>2</v>
      </c>
      <c r="D17" s="15" t="s">
        <v>102</v>
      </c>
      <c r="E17" s="15" t="s">
        <v>94</v>
      </c>
      <c r="F17" s="34" t="s">
        <v>22</v>
      </c>
      <c r="G17" s="9">
        <v>38664</v>
      </c>
      <c r="H17" s="9">
        <v>41514</v>
      </c>
      <c r="I17" s="25">
        <f>+H17-G17</f>
        <v>2850</v>
      </c>
      <c r="J17" s="26">
        <f t="shared" ref="J17" si="0">+I17/30</f>
        <v>95</v>
      </c>
      <c r="K17" s="18">
        <f>+J17/12</f>
        <v>7.916666666666667</v>
      </c>
      <c r="L17" s="34" t="s">
        <v>22</v>
      </c>
      <c r="M17" s="34">
        <v>204</v>
      </c>
      <c r="N17" s="34">
        <v>204</v>
      </c>
      <c r="O17" s="34" t="s">
        <v>22</v>
      </c>
      <c r="P17" s="34" t="s">
        <v>33</v>
      </c>
      <c r="Q17" s="34" t="s">
        <v>34</v>
      </c>
      <c r="R17" s="7"/>
    </row>
    <row r="18" spans="2:18" ht="30" x14ac:dyDescent="0.25">
      <c r="B18" s="4"/>
      <c r="C18" s="16">
        <v>1</v>
      </c>
      <c r="D18" s="15" t="s">
        <v>101</v>
      </c>
      <c r="E18" s="15" t="s">
        <v>94</v>
      </c>
      <c r="F18" s="34" t="s">
        <v>22</v>
      </c>
      <c r="G18" s="9">
        <v>38946</v>
      </c>
      <c r="H18" s="9">
        <v>40280</v>
      </c>
      <c r="I18" s="25">
        <f t="shared" ref="I18:I23" si="1">+H18-G18</f>
        <v>1334</v>
      </c>
      <c r="J18" s="26">
        <f>+I18/30</f>
        <v>44.466666666666669</v>
      </c>
      <c r="K18" s="30"/>
      <c r="L18" s="34" t="s">
        <v>22</v>
      </c>
      <c r="M18" s="34">
        <v>189</v>
      </c>
      <c r="N18" s="34">
        <v>203</v>
      </c>
      <c r="O18" s="34" t="s">
        <v>23</v>
      </c>
      <c r="P18" s="34"/>
      <c r="Q18" s="34"/>
      <c r="R18" s="7" t="s">
        <v>64</v>
      </c>
    </row>
    <row r="19" spans="2:18" ht="30" x14ac:dyDescent="0.25">
      <c r="B19" s="4"/>
      <c r="C19" s="16">
        <v>6</v>
      </c>
      <c r="D19" s="8" t="s">
        <v>89</v>
      </c>
      <c r="E19" s="15" t="s">
        <v>94</v>
      </c>
      <c r="F19" s="34" t="s">
        <v>22</v>
      </c>
      <c r="G19" s="9">
        <v>40388</v>
      </c>
      <c r="H19" s="9">
        <v>40543</v>
      </c>
      <c r="I19" s="25">
        <f>+H19-G19</f>
        <v>155</v>
      </c>
      <c r="J19" s="26">
        <f>+I19/30</f>
        <v>5.166666666666667</v>
      </c>
      <c r="K19" s="30"/>
      <c r="L19" s="34" t="s">
        <v>22</v>
      </c>
      <c r="M19" s="34">
        <v>218</v>
      </c>
      <c r="N19" s="34">
        <v>220</v>
      </c>
      <c r="O19" s="34" t="s">
        <v>23</v>
      </c>
      <c r="P19" s="34"/>
      <c r="Q19" s="34"/>
      <c r="R19" s="7" t="s">
        <v>64</v>
      </c>
    </row>
    <row r="20" spans="2:18" ht="30" x14ac:dyDescent="0.25">
      <c r="B20" s="4"/>
      <c r="C20" s="16">
        <v>7</v>
      </c>
      <c r="D20" s="15" t="s">
        <v>89</v>
      </c>
      <c r="E20" s="15" t="s">
        <v>94</v>
      </c>
      <c r="F20" s="34" t="s">
        <v>22</v>
      </c>
      <c r="G20" s="9">
        <v>40581</v>
      </c>
      <c r="H20" s="9">
        <v>40908</v>
      </c>
      <c r="I20" s="25">
        <f>+H20-G20</f>
        <v>327</v>
      </c>
      <c r="J20" s="26">
        <f>+I20/30</f>
        <v>10.9</v>
      </c>
      <c r="K20" s="30"/>
      <c r="L20" s="34" t="s">
        <v>22</v>
      </c>
      <c r="M20" s="34">
        <v>221</v>
      </c>
      <c r="N20" s="34">
        <v>223</v>
      </c>
      <c r="O20" s="34" t="s">
        <v>23</v>
      </c>
      <c r="P20" s="34"/>
      <c r="Q20" s="34"/>
      <c r="R20" s="7" t="s">
        <v>64</v>
      </c>
    </row>
    <row r="21" spans="2:18" ht="30" x14ac:dyDescent="0.25">
      <c r="B21" s="4"/>
      <c r="C21" s="16">
        <v>8</v>
      </c>
      <c r="D21" s="15" t="s">
        <v>89</v>
      </c>
      <c r="E21" s="15" t="s">
        <v>94</v>
      </c>
      <c r="F21" s="34" t="s">
        <v>22</v>
      </c>
      <c r="G21" s="9">
        <v>40872</v>
      </c>
      <c r="H21" s="9">
        <v>40940</v>
      </c>
      <c r="I21" s="25">
        <f>+H21-G21</f>
        <v>68</v>
      </c>
      <c r="J21" s="26">
        <f>+I21/30</f>
        <v>2.2666666666666666</v>
      </c>
      <c r="K21" s="30"/>
      <c r="L21" s="34" t="s">
        <v>22</v>
      </c>
      <c r="M21" s="34">
        <v>224</v>
      </c>
      <c r="N21" s="34">
        <v>225</v>
      </c>
      <c r="O21" s="34" t="s">
        <v>23</v>
      </c>
      <c r="P21" s="34"/>
      <c r="Q21" s="34"/>
      <c r="R21" s="7" t="s">
        <v>64</v>
      </c>
    </row>
    <row r="22" spans="2:18" x14ac:dyDescent="0.25">
      <c r="B22" s="4"/>
      <c r="C22" s="16">
        <v>3</v>
      </c>
      <c r="D22" s="15" t="s">
        <v>45</v>
      </c>
      <c r="E22" s="15" t="s">
        <v>103</v>
      </c>
      <c r="F22" s="34" t="s">
        <v>22</v>
      </c>
      <c r="G22" s="9">
        <v>41180</v>
      </c>
      <c r="H22" s="9">
        <f>+G22+(13*7)</f>
        <v>41271</v>
      </c>
      <c r="I22" s="25">
        <f t="shared" si="1"/>
        <v>91</v>
      </c>
      <c r="J22" s="26">
        <f>+I22/30</f>
        <v>3.0333333333333332</v>
      </c>
      <c r="K22" s="30"/>
      <c r="L22" s="34" t="s">
        <v>22</v>
      </c>
      <c r="M22" s="34">
        <v>205</v>
      </c>
      <c r="N22" s="34">
        <v>207</v>
      </c>
      <c r="O22" s="34" t="s">
        <v>23</v>
      </c>
      <c r="P22" s="34"/>
      <c r="Q22" s="34"/>
      <c r="R22" s="7" t="s">
        <v>64</v>
      </c>
    </row>
    <row r="23" spans="2:18" x14ac:dyDescent="0.25">
      <c r="B23" s="4"/>
      <c r="C23" s="16">
        <v>9</v>
      </c>
      <c r="D23" s="15" t="s">
        <v>105</v>
      </c>
      <c r="E23" s="15" t="s">
        <v>103</v>
      </c>
      <c r="F23" s="34" t="s">
        <v>22</v>
      </c>
      <c r="G23" s="9">
        <v>41234</v>
      </c>
      <c r="H23" s="9">
        <v>41470</v>
      </c>
      <c r="I23" s="25">
        <f t="shared" si="1"/>
        <v>236</v>
      </c>
      <c r="J23" s="26">
        <f t="shared" ref="J23" si="2">+I23/30</f>
        <v>7.8666666666666663</v>
      </c>
      <c r="K23" s="30"/>
      <c r="L23" s="34" t="s">
        <v>22</v>
      </c>
      <c r="M23" s="34" t="s">
        <v>106</v>
      </c>
      <c r="N23" s="34" t="s">
        <v>106</v>
      </c>
      <c r="O23" s="34" t="s">
        <v>23</v>
      </c>
      <c r="P23" s="34"/>
      <c r="Q23" s="34"/>
      <c r="R23" s="7" t="s">
        <v>64</v>
      </c>
    </row>
    <row r="24" spans="2:18" ht="33" customHeight="1" x14ac:dyDescent="0.25">
      <c r="K24" s="18">
        <f>SUM(K15:K23)</f>
        <v>9.0166666666666675</v>
      </c>
    </row>
    <row r="25" spans="2:18" ht="36" x14ac:dyDescent="0.25">
      <c r="C25" s="33" t="s">
        <v>71</v>
      </c>
      <c r="D25" s="31">
        <f>+K15+K16+K17</f>
        <v>9.0166666666666675</v>
      </c>
      <c r="E25" s="63" t="s">
        <v>22</v>
      </c>
    </row>
    <row r="26" spans="2:18" x14ac:dyDescent="0.25">
      <c r="C26" s="33" t="s">
        <v>72</v>
      </c>
      <c r="D26" s="34">
        <v>8</v>
      </c>
    </row>
    <row r="27" spans="2:18" x14ac:dyDescent="0.25">
      <c r="C27" s="33" t="s">
        <v>73</v>
      </c>
      <c r="D27" s="31">
        <f>+D25-D26</f>
        <v>1.0166666666666675</v>
      </c>
    </row>
    <row r="28" spans="2:18" ht="36" x14ac:dyDescent="0.25">
      <c r="C28" s="33" t="s">
        <v>75</v>
      </c>
      <c r="D28" s="31">
        <f>+K15+K16+K17</f>
        <v>9.0166666666666675</v>
      </c>
      <c r="E28" s="63" t="s">
        <v>22</v>
      </c>
    </row>
    <row r="29" spans="2:18" x14ac:dyDescent="0.25">
      <c r="C29" s="33" t="s">
        <v>76</v>
      </c>
      <c r="D29" s="34">
        <v>5</v>
      </c>
    </row>
    <row r="30" spans="2:18" x14ac:dyDescent="0.25">
      <c r="C30" s="33" t="s">
        <v>74</v>
      </c>
      <c r="D30" s="31">
        <f>+D28-D29</f>
        <v>4.0166666666666675</v>
      </c>
    </row>
  </sheetData>
  <mergeCells count="11">
    <mergeCell ref="H7:K7"/>
    <mergeCell ref="C11:E11"/>
    <mergeCell ref="C12:E12"/>
    <mergeCell ref="P13:Q13"/>
    <mergeCell ref="G14:H14"/>
    <mergeCell ref="H6:K6"/>
    <mergeCell ref="D4:D5"/>
    <mergeCell ref="E4:E5"/>
    <mergeCell ref="F4:F5"/>
    <mergeCell ref="G4:G5"/>
    <mergeCell ref="H4:K5"/>
  </mergeCells>
  <conditionalFormatting sqref="A1:XFD1048576">
    <cfRule type="cellIs" dxfId="27" priority="1" operator="equal">
      <formula>"SI"</formula>
    </cfRule>
    <cfRule type="cellIs" dxfId="26" priority="2" operator="equal">
      <formula>"NO"</formula>
    </cfRule>
  </conditionalFormatting>
  <pageMargins left="0.7" right="0.7" top="0.75" bottom="0.75" header="0.3" footer="0.3"/>
  <pageSetup scale="2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6"/>
  <sheetViews>
    <sheetView topLeftCell="A4" zoomScale="70" zoomScaleNormal="70" zoomScaleSheetLayoutView="40" workbookViewId="0">
      <selection activeCell="E15" sqref="E15"/>
    </sheetView>
  </sheetViews>
  <sheetFormatPr baseColWidth="10" defaultColWidth="11.42578125" defaultRowHeight="15" x14ac:dyDescent="0.25"/>
  <cols>
    <col min="1" max="1" width="4.5703125" style="4" customWidth="1"/>
    <col min="2" max="2" width="13.42578125" style="4" bestFit="1" customWidth="1"/>
    <col min="3" max="3" width="76.85546875" style="4" customWidth="1"/>
    <col min="4" max="4" width="17.140625" style="4" bestFit="1" customWidth="1"/>
    <col min="5" max="5" width="20.5703125" style="4" bestFit="1" customWidth="1"/>
    <col min="6" max="6" width="24.85546875" style="4" bestFit="1" customWidth="1"/>
    <col min="7" max="7" width="34.85546875" style="4" bestFit="1" customWidth="1"/>
    <col min="8" max="8" width="27.85546875" style="4" bestFit="1" customWidth="1"/>
    <col min="9" max="9" width="27.85546875" style="4" customWidth="1"/>
    <col min="10" max="10" width="21.28515625" style="4" bestFit="1" customWidth="1"/>
    <col min="11" max="11" width="25" style="4" customWidth="1"/>
    <col min="12" max="12" width="28.28515625" style="4" customWidth="1"/>
    <col min="13" max="14" width="26.28515625" style="4" customWidth="1"/>
    <col min="15" max="15" width="56.5703125" style="4" customWidth="1"/>
    <col min="16" max="16384" width="11.42578125" style="4"/>
  </cols>
  <sheetData>
    <row r="2" spans="1:15" x14ac:dyDescent="0.25">
      <c r="B2" s="3" t="s">
        <v>1</v>
      </c>
      <c r="C2" s="3" t="s">
        <v>0</v>
      </c>
      <c r="F2" s="78"/>
    </row>
    <row r="3" spans="1:15" x14ac:dyDescent="0.25">
      <c r="B3" s="5" t="s">
        <v>2</v>
      </c>
      <c r="C3" s="5" t="s">
        <v>3</v>
      </c>
    </row>
    <row r="5" spans="1:15" s="12" customFormat="1" ht="80.25" customHeight="1" x14ac:dyDescent="0.25">
      <c r="C5" s="48" t="s">
        <v>35</v>
      </c>
      <c r="D5" s="48" t="s">
        <v>39</v>
      </c>
      <c r="E5" s="48" t="s">
        <v>38</v>
      </c>
      <c r="F5" s="48" t="s">
        <v>40</v>
      </c>
      <c r="G5" s="48" t="s">
        <v>41</v>
      </c>
      <c r="H5" s="48" t="s">
        <v>14</v>
      </c>
      <c r="I5" s="48" t="s">
        <v>15</v>
      </c>
      <c r="J5" s="48" t="s">
        <v>9</v>
      </c>
      <c r="K5" s="48" t="s">
        <v>10</v>
      </c>
      <c r="L5" s="48" t="s">
        <v>11</v>
      </c>
      <c r="M5" s="48" t="s">
        <v>12</v>
      </c>
      <c r="N5" s="48" t="s">
        <v>13</v>
      </c>
      <c r="O5" s="48" t="s">
        <v>24</v>
      </c>
    </row>
    <row r="6" spans="1:15" ht="24.75" customHeight="1" x14ac:dyDescent="0.25">
      <c r="C6" s="13" t="s">
        <v>4</v>
      </c>
      <c r="D6" s="50" t="s">
        <v>22</v>
      </c>
      <c r="E6" s="50" t="s">
        <v>22</v>
      </c>
      <c r="F6" s="50" t="s">
        <v>22</v>
      </c>
      <c r="G6" s="50" t="s">
        <v>22</v>
      </c>
      <c r="H6" s="22">
        <v>155000000</v>
      </c>
      <c r="I6" s="10">
        <v>1</v>
      </c>
      <c r="J6" s="23">
        <f>+H6*I6</f>
        <v>155000000</v>
      </c>
      <c r="K6" s="7" t="s">
        <v>46</v>
      </c>
      <c r="L6" s="8" t="s">
        <v>141</v>
      </c>
      <c r="M6" s="9">
        <v>40890</v>
      </c>
      <c r="N6" s="9">
        <v>41102</v>
      </c>
      <c r="O6" s="7"/>
    </row>
    <row r="7" spans="1:15" ht="60" x14ac:dyDescent="0.25">
      <c r="A7" s="78"/>
      <c r="C7" s="13" t="s">
        <v>5</v>
      </c>
      <c r="D7" s="50" t="s">
        <v>22</v>
      </c>
      <c r="E7" s="50" t="s">
        <v>22</v>
      </c>
      <c r="F7" s="50" t="s">
        <v>22</v>
      </c>
      <c r="G7" s="50" t="s">
        <v>22</v>
      </c>
      <c r="H7" s="22">
        <v>222720000</v>
      </c>
      <c r="I7" s="10">
        <v>1</v>
      </c>
      <c r="J7" s="23">
        <f>+H7*I7</f>
        <v>222720000</v>
      </c>
      <c r="K7" s="7" t="s">
        <v>142</v>
      </c>
      <c r="L7" s="8" t="s">
        <v>141</v>
      </c>
      <c r="M7" s="9">
        <v>40087</v>
      </c>
      <c r="N7" s="9">
        <v>40269</v>
      </c>
      <c r="O7" s="7"/>
    </row>
    <row r="8" spans="1:15" ht="30" x14ac:dyDescent="0.25">
      <c r="C8" s="13" t="s">
        <v>6</v>
      </c>
      <c r="D8" s="50" t="s">
        <v>22</v>
      </c>
      <c r="E8" s="50" t="s">
        <v>22</v>
      </c>
      <c r="F8" s="50" t="s">
        <v>22</v>
      </c>
      <c r="G8" s="50" t="s">
        <v>22</v>
      </c>
      <c r="H8" s="22">
        <v>21400000</v>
      </c>
      <c r="I8" s="10">
        <v>1</v>
      </c>
      <c r="J8" s="23">
        <f>+H8*I8</f>
        <v>21400000</v>
      </c>
      <c r="K8" s="7" t="s">
        <v>285</v>
      </c>
      <c r="L8" s="8" t="s">
        <v>141</v>
      </c>
      <c r="M8" s="9">
        <v>39964</v>
      </c>
      <c r="N8" s="9">
        <v>40148</v>
      </c>
      <c r="O8" s="7"/>
    </row>
    <row r="9" spans="1:15" x14ac:dyDescent="0.25">
      <c r="C9" s="13" t="s">
        <v>7</v>
      </c>
      <c r="D9" s="50" t="s">
        <v>22</v>
      </c>
      <c r="E9" s="29" t="s">
        <v>22</v>
      </c>
      <c r="F9" s="29" t="s">
        <v>22</v>
      </c>
      <c r="G9" s="50" t="s">
        <v>22</v>
      </c>
      <c r="H9" s="22">
        <v>45000000</v>
      </c>
      <c r="I9" s="10">
        <v>1</v>
      </c>
      <c r="J9" s="23">
        <f>+H9*I9</f>
        <v>45000000</v>
      </c>
      <c r="K9" s="7" t="s">
        <v>36</v>
      </c>
      <c r="L9" s="8" t="s">
        <v>141</v>
      </c>
      <c r="M9" s="9">
        <v>41303</v>
      </c>
      <c r="N9" s="9">
        <v>41424</v>
      </c>
      <c r="O9" s="7"/>
    </row>
    <row r="10" spans="1:15" ht="30" x14ac:dyDescent="0.25">
      <c r="C10" s="13" t="s">
        <v>8</v>
      </c>
      <c r="D10" s="50" t="s">
        <v>22</v>
      </c>
      <c r="E10" s="50" t="s">
        <v>22</v>
      </c>
      <c r="F10" s="50" t="s">
        <v>22</v>
      </c>
      <c r="G10" s="50" t="s">
        <v>22</v>
      </c>
      <c r="H10" s="22">
        <v>464000000</v>
      </c>
      <c r="I10" s="10">
        <v>1</v>
      </c>
      <c r="J10" s="23">
        <f>+H10*I10</f>
        <v>464000000</v>
      </c>
      <c r="K10" s="7" t="s">
        <v>143</v>
      </c>
      <c r="L10" s="8" t="s">
        <v>141</v>
      </c>
      <c r="M10" s="9">
        <v>39114</v>
      </c>
      <c r="N10" s="9">
        <v>39253</v>
      </c>
      <c r="O10" s="7" t="s">
        <v>305</v>
      </c>
    </row>
    <row r="11" spans="1:15" ht="21.6" x14ac:dyDescent="0.35">
      <c r="H11" s="22"/>
      <c r="J11" s="24">
        <f>SUM(J6:J10)</f>
        <v>908120000</v>
      </c>
    </row>
    <row r="12" spans="1:15" ht="29.25" customHeight="1" x14ac:dyDescent="0.35"/>
    <row r="13" spans="1:15" ht="42.75" customHeight="1" x14ac:dyDescent="0.35">
      <c r="C13" s="13" t="s">
        <v>42</v>
      </c>
      <c r="D13" s="50" t="s">
        <v>22</v>
      </c>
    </row>
    <row r="14" spans="1:15" ht="84.75" customHeight="1" x14ac:dyDescent="0.25">
      <c r="C14" s="13" t="s">
        <v>43</v>
      </c>
      <c r="D14" s="50" t="s">
        <v>22</v>
      </c>
      <c r="M14" s="21"/>
    </row>
    <row r="15" spans="1:15" ht="45" x14ac:dyDescent="0.25">
      <c r="C15" s="13" t="s">
        <v>44</v>
      </c>
      <c r="D15" s="29" t="s">
        <v>22</v>
      </c>
    </row>
    <row r="16" spans="1:15" ht="36" x14ac:dyDescent="0.25">
      <c r="C16" s="59" t="s">
        <v>273</v>
      </c>
      <c r="D16" s="65" t="s">
        <v>22</v>
      </c>
    </row>
  </sheetData>
  <conditionalFormatting sqref="A1:XFD1048576">
    <cfRule type="cellIs" dxfId="25" priority="1" operator="equal">
      <formula>"SI"</formula>
    </cfRule>
    <cfRule type="cellIs" dxfId="24" priority="2" operator="equal">
      <formula>"NO"</formula>
    </cfRule>
  </conditionalFormatting>
  <pageMargins left="0.7" right="0.7" top="0.75" bottom="0.75" header="0.3" footer="0.3"/>
  <pageSetup scale="21"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6"/>
  <sheetViews>
    <sheetView zoomScale="85" zoomScaleNormal="85" zoomScaleSheetLayoutView="10" workbookViewId="0">
      <selection activeCell="D49" sqref="D49"/>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5" width="32.85546875" style="4" customWidth="1"/>
    <col min="6"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7" width="16.42578125" style="11" customWidth="1"/>
    <col min="18" max="18" width="41.140625" style="4" customWidth="1"/>
    <col min="19" max="19" width="15.140625" style="4" customWidth="1"/>
    <col min="20" max="16384" width="11.42578125" style="4"/>
  </cols>
  <sheetData>
    <row r="2" spans="2:18" ht="29.1" x14ac:dyDescent="0.35">
      <c r="B2" s="12" t="s">
        <v>16</v>
      </c>
      <c r="C2" s="3" t="s">
        <v>17</v>
      </c>
    </row>
    <row r="3" spans="2:18" ht="14.45" x14ac:dyDescent="0.35">
      <c r="B3" s="12"/>
      <c r="C3" s="3"/>
    </row>
    <row r="4" spans="2:18" x14ac:dyDescent="0.25">
      <c r="B4" s="12"/>
      <c r="C4" s="48" t="s">
        <v>18</v>
      </c>
      <c r="D4" s="85" t="s">
        <v>56</v>
      </c>
      <c r="E4" s="85" t="s">
        <v>25</v>
      </c>
      <c r="F4" s="85" t="s">
        <v>57</v>
      </c>
      <c r="G4" s="85" t="s">
        <v>26</v>
      </c>
      <c r="H4" s="80" t="s">
        <v>29</v>
      </c>
      <c r="I4" s="80"/>
      <c r="J4" s="80"/>
      <c r="K4" s="80"/>
    </row>
    <row r="5" spans="2:18" ht="35.25" customHeight="1" x14ac:dyDescent="0.25">
      <c r="B5" s="12"/>
      <c r="C5" s="27" t="s">
        <v>144</v>
      </c>
      <c r="D5" s="86"/>
      <c r="E5" s="86"/>
      <c r="F5" s="86" t="s">
        <v>57</v>
      </c>
      <c r="G5" s="86"/>
      <c r="H5" s="80"/>
      <c r="I5" s="80"/>
      <c r="J5" s="80"/>
      <c r="K5" s="80"/>
    </row>
    <row r="6" spans="2:18" ht="45" x14ac:dyDescent="0.25">
      <c r="C6" s="2" t="s">
        <v>19</v>
      </c>
      <c r="D6" s="50" t="s">
        <v>145</v>
      </c>
      <c r="E6" s="50" t="s">
        <v>146</v>
      </c>
      <c r="F6" s="9">
        <v>31028</v>
      </c>
      <c r="G6" s="63" t="s">
        <v>22</v>
      </c>
      <c r="H6" s="87"/>
      <c r="I6" s="87"/>
      <c r="J6" s="87"/>
      <c r="K6" s="87"/>
    </row>
    <row r="7" spans="2:18" ht="45" customHeight="1" x14ac:dyDescent="0.25">
      <c r="C7" s="2" t="s">
        <v>20</v>
      </c>
      <c r="D7" s="50" t="s">
        <v>147</v>
      </c>
      <c r="E7" s="50" t="s">
        <v>148</v>
      </c>
      <c r="F7" s="9">
        <v>32807</v>
      </c>
      <c r="G7" s="63" t="s">
        <v>22</v>
      </c>
      <c r="H7" s="87"/>
      <c r="I7" s="87"/>
      <c r="J7" s="87"/>
      <c r="K7" s="87"/>
    </row>
    <row r="8" spans="2:18" ht="14.45" x14ac:dyDescent="0.35">
      <c r="C8" s="14"/>
      <c r="D8" s="14"/>
      <c r="E8" s="14"/>
      <c r="F8" s="14"/>
      <c r="G8" s="14"/>
      <c r="H8" s="14"/>
    </row>
    <row r="9" spans="2:18" ht="45" x14ac:dyDescent="0.25">
      <c r="C9" s="2" t="s">
        <v>53</v>
      </c>
      <c r="D9" s="63" t="s">
        <v>22</v>
      </c>
      <c r="E9" s="14"/>
      <c r="F9" s="14"/>
      <c r="G9" s="14"/>
      <c r="H9" s="14"/>
    </row>
    <row r="11" spans="2:18" ht="45" customHeight="1" x14ac:dyDescent="0.25">
      <c r="C11" s="81" t="s">
        <v>66</v>
      </c>
      <c r="D11" s="81"/>
      <c r="E11" s="81"/>
    </row>
    <row r="12" spans="2:18" ht="45" customHeight="1" x14ac:dyDescent="0.25">
      <c r="C12" s="82" t="s">
        <v>67</v>
      </c>
      <c r="D12" s="83"/>
      <c r="E12" s="84"/>
    </row>
    <row r="13" spans="2:18" x14ac:dyDescent="0.25">
      <c r="P13" s="80" t="s">
        <v>70</v>
      </c>
      <c r="Q13" s="80"/>
    </row>
    <row r="14" spans="2:18" ht="60" x14ac:dyDescent="0.25">
      <c r="B14" s="4"/>
      <c r="C14" s="48" t="s">
        <v>35</v>
      </c>
      <c r="D14" s="48" t="s">
        <v>27</v>
      </c>
      <c r="E14" s="48" t="s">
        <v>28</v>
      </c>
      <c r="F14" s="48" t="s">
        <v>52</v>
      </c>
      <c r="G14" s="80" t="s">
        <v>21</v>
      </c>
      <c r="H14" s="80"/>
      <c r="I14" s="48" t="s">
        <v>30</v>
      </c>
      <c r="J14" s="48" t="s">
        <v>31</v>
      </c>
      <c r="K14" s="48" t="s">
        <v>32</v>
      </c>
      <c r="L14" s="48" t="s">
        <v>38</v>
      </c>
      <c r="M14" s="48" t="s">
        <v>62</v>
      </c>
      <c r="N14" s="48" t="s">
        <v>63</v>
      </c>
      <c r="O14" s="48" t="s">
        <v>26</v>
      </c>
      <c r="P14" s="48" t="s">
        <v>33</v>
      </c>
      <c r="Q14" s="48" t="s">
        <v>34</v>
      </c>
      <c r="R14" s="48" t="s">
        <v>29</v>
      </c>
    </row>
    <row r="15" spans="2:18" ht="45" x14ac:dyDescent="0.25">
      <c r="B15" s="4" t="s">
        <v>149</v>
      </c>
      <c r="C15" s="16">
        <v>7</v>
      </c>
      <c r="D15" s="15" t="s">
        <v>150</v>
      </c>
      <c r="E15" s="15" t="s">
        <v>144</v>
      </c>
      <c r="F15" s="50" t="s">
        <v>22</v>
      </c>
      <c r="G15" s="9">
        <v>31614</v>
      </c>
      <c r="H15" s="9">
        <v>33664</v>
      </c>
      <c r="I15" s="25">
        <f t="shared" ref="I15:I58" si="0">+H15-G15</f>
        <v>2050</v>
      </c>
      <c r="J15" s="26">
        <f t="shared" ref="J15:J58" si="1">+I15/30</f>
        <v>68.333333333333329</v>
      </c>
      <c r="K15" s="18">
        <f>+J15/12</f>
        <v>5.6944444444444438</v>
      </c>
      <c r="L15" s="50" t="s">
        <v>22</v>
      </c>
      <c r="M15" s="50">
        <v>106</v>
      </c>
      <c r="N15" s="50">
        <v>106</v>
      </c>
      <c r="O15" s="50" t="s">
        <v>22</v>
      </c>
      <c r="P15" s="50" t="s">
        <v>33</v>
      </c>
      <c r="Q15" s="50" t="s">
        <v>34</v>
      </c>
      <c r="R15" s="7"/>
    </row>
    <row r="16" spans="2:18" ht="45" x14ac:dyDescent="0.25">
      <c r="B16" s="4" t="s">
        <v>149</v>
      </c>
      <c r="C16" s="16">
        <v>8</v>
      </c>
      <c r="D16" s="15" t="s">
        <v>150</v>
      </c>
      <c r="E16" s="15" t="s">
        <v>144</v>
      </c>
      <c r="F16" s="50" t="s">
        <v>22</v>
      </c>
      <c r="G16" s="9">
        <v>33709</v>
      </c>
      <c r="H16" s="9">
        <v>34303</v>
      </c>
      <c r="I16" s="25">
        <f t="shared" si="0"/>
        <v>594</v>
      </c>
      <c r="J16" s="26">
        <f t="shared" si="1"/>
        <v>19.8</v>
      </c>
      <c r="K16" s="18">
        <f>+J16/12</f>
        <v>1.6500000000000001</v>
      </c>
      <c r="L16" s="50" t="s">
        <v>22</v>
      </c>
      <c r="M16" s="50">
        <v>106</v>
      </c>
      <c r="N16" s="50">
        <v>106</v>
      </c>
      <c r="O16" s="50" t="s">
        <v>22</v>
      </c>
      <c r="P16" s="50" t="s">
        <v>33</v>
      </c>
      <c r="Q16" s="50" t="s">
        <v>34</v>
      </c>
      <c r="R16" s="7"/>
    </row>
    <row r="17" spans="2:18" ht="30" x14ac:dyDescent="0.25">
      <c r="B17" s="4"/>
      <c r="C17" s="16">
        <v>6</v>
      </c>
      <c r="D17" s="15" t="s">
        <v>151</v>
      </c>
      <c r="E17" s="15" t="s">
        <v>152</v>
      </c>
      <c r="F17" s="29" t="s">
        <v>23</v>
      </c>
      <c r="G17" s="9">
        <v>33724</v>
      </c>
      <c r="H17" s="9">
        <v>34089</v>
      </c>
      <c r="I17" s="25">
        <f t="shared" si="0"/>
        <v>365</v>
      </c>
      <c r="J17" s="26">
        <f t="shared" si="1"/>
        <v>12.166666666666666</v>
      </c>
      <c r="K17" s="30"/>
      <c r="L17" s="50" t="s">
        <v>22</v>
      </c>
      <c r="M17" s="50">
        <v>105</v>
      </c>
      <c r="N17" s="50">
        <v>105</v>
      </c>
      <c r="O17" s="57" t="s">
        <v>23</v>
      </c>
      <c r="P17" s="50"/>
      <c r="Q17" s="50"/>
      <c r="R17" s="7" t="s">
        <v>153</v>
      </c>
    </row>
    <row r="18" spans="2:18" ht="45" x14ac:dyDescent="0.25">
      <c r="B18" s="4" t="s">
        <v>310</v>
      </c>
      <c r="C18" s="16">
        <v>5</v>
      </c>
      <c r="D18" s="15" t="s">
        <v>154</v>
      </c>
      <c r="E18" s="15" t="s">
        <v>144</v>
      </c>
      <c r="F18" s="50" t="s">
        <v>22</v>
      </c>
      <c r="G18" s="9">
        <v>34303</v>
      </c>
      <c r="H18" s="9">
        <v>35410</v>
      </c>
      <c r="I18" s="25">
        <f t="shared" si="0"/>
        <v>1107</v>
      </c>
      <c r="J18" s="26">
        <f t="shared" si="1"/>
        <v>36.9</v>
      </c>
      <c r="K18" s="18">
        <f>+J18/12</f>
        <v>3.0749999999999997</v>
      </c>
      <c r="L18" s="50" t="s">
        <v>22</v>
      </c>
      <c r="M18" s="50">
        <v>102</v>
      </c>
      <c r="N18" s="50">
        <v>104</v>
      </c>
      <c r="O18" s="50" t="s">
        <v>22</v>
      </c>
      <c r="P18" s="50" t="s">
        <v>33</v>
      </c>
      <c r="Q18" s="50" t="s">
        <v>34</v>
      </c>
      <c r="R18" s="7"/>
    </row>
    <row r="19" spans="2:18" ht="30" x14ac:dyDescent="0.25">
      <c r="B19" s="4"/>
      <c r="C19" s="16">
        <v>28</v>
      </c>
      <c r="D19" s="15" t="s">
        <v>155</v>
      </c>
      <c r="E19" s="15" t="s">
        <v>156</v>
      </c>
      <c r="F19" s="50" t="s">
        <v>22</v>
      </c>
      <c r="G19" s="9">
        <v>35464</v>
      </c>
      <c r="H19" s="9">
        <v>35524</v>
      </c>
      <c r="I19" s="25">
        <f t="shared" si="0"/>
        <v>60</v>
      </c>
      <c r="J19" s="26">
        <f t="shared" si="1"/>
        <v>2</v>
      </c>
      <c r="K19" s="30"/>
      <c r="L19" s="29" t="s">
        <v>23</v>
      </c>
      <c r="M19" s="50">
        <v>127</v>
      </c>
      <c r="N19" s="50">
        <v>135</v>
      </c>
      <c r="O19" s="29" t="s">
        <v>23</v>
      </c>
      <c r="P19" s="50"/>
      <c r="Q19" s="50"/>
      <c r="R19" s="7" t="s">
        <v>157</v>
      </c>
    </row>
    <row r="20" spans="2:18" x14ac:dyDescent="0.25">
      <c r="B20" s="4" t="s">
        <v>310</v>
      </c>
      <c r="C20" s="16">
        <v>26</v>
      </c>
      <c r="D20" s="15" t="s">
        <v>158</v>
      </c>
      <c r="E20" s="15" t="s">
        <v>159</v>
      </c>
      <c r="F20" s="50" t="s">
        <v>22</v>
      </c>
      <c r="G20" s="9">
        <v>35581</v>
      </c>
      <c r="H20" s="9">
        <v>35612</v>
      </c>
      <c r="I20" s="25">
        <f t="shared" si="0"/>
        <v>31</v>
      </c>
      <c r="J20" s="26">
        <f t="shared" si="1"/>
        <v>1.0333333333333334</v>
      </c>
      <c r="K20" s="18">
        <f>+J20/12</f>
        <v>8.6111111111111124E-2</v>
      </c>
      <c r="L20" s="50" t="s">
        <v>22</v>
      </c>
      <c r="M20" s="50">
        <v>125</v>
      </c>
      <c r="N20" s="50">
        <v>125</v>
      </c>
      <c r="O20" s="50" t="s">
        <v>22</v>
      </c>
      <c r="P20" s="50" t="s">
        <v>33</v>
      </c>
      <c r="Q20" s="50" t="s">
        <v>34</v>
      </c>
      <c r="R20" s="7"/>
    </row>
    <row r="21" spans="2:18" x14ac:dyDescent="0.25">
      <c r="B21" s="4" t="s">
        <v>310</v>
      </c>
      <c r="C21" s="16">
        <v>3</v>
      </c>
      <c r="D21" s="15" t="s">
        <v>160</v>
      </c>
      <c r="E21" s="15" t="s">
        <v>159</v>
      </c>
      <c r="F21" s="50" t="s">
        <v>22</v>
      </c>
      <c r="G21" s="9">
        <v>35591</v>
      </c>
      <c r="H21" s="9">
        <v>37422</v>
      </c>
      <c r="I21" s="25">
        <f t="shared" si="0"/>
        <v>1831</v>
      </c>
      <c r="J21" s="26">
        <f t="shared" si="1"/>
        <v>61.033333333333331</v>
      </c>
      <c r="K21" s="30"/>
      <c r="L21" s="50" t="s">
        <v>22</v>
      </c>
      <c r="M21" s="50">
        <v>99</v>
      </c>
      <c r="N21" s="50">
        <v>100</v>
      </c>
      <c r="O21" s="50" t="s">
        <v>23</v>
      </c>
      <c r="P21" s="50"/>
      <c r="Q21" s="50"/>
      <c r="R21" s="7" t="s">
        <v>161</v>
      </c>
    </row>
    <row r="22" spans="2:18" x14ac:dyDescent="0.25">
      <c r="B22" s="4"/>
      <c r="C22" s="16">
        <v>27</v>
      </c>
      <c r="D22" s="52"/>
      <c r="E22" s="15" t="s">
        <v>160</v>
      </c>
      <c r="F22" s="29" t="s">
        <v>23</v>
      </c>
      <c r="G22" s="9">
        <v>35597</v>
      </c>
      <c r="H22" s="9">
        <v>35646</v>
      </c>
      <c r="I22" s="25">
        <f t="shared" si="0"/>
        <v>49</v>
      </c>
      <c r="J22" s="26">
        <f t="shared" si="1"/>
        <v>1.6333333333333333</v>
      </c>
      <c r="K22" s="30"/>
      <c r="L22" s="29" t="s">
        <v>23</v>
      </c>
      <c r="M22" s="50">
        <v>126</v>
      </c>
      <c r="N22" s="50">
        <v>126</v>
      </c>
      <c r="O22" s="29" t="s">
        <v>23</v>
      </c>
      <c r="P22" s="50"/>
      <c r="Q22" s="50"/>
      <c r="R22" s="7" t="s">
        <v>162</v>
      </c>
    </row>
    <row r="23" spans="2:18" x14ac:dyDescent="0.25">
      <c r="B23" s="4" t="s">
        <v>310</v>
      </c>
      <c r="C23" s="16">
        <v>4</v>
      </c>
      <c r="D23" s="15" t="s">
        <v>163</v>
      </c>
      <c r="E23" s="15" t="s">
        <v>159</v>
      </c>
      <c r="F23" s="50" t="s">
        <v>22</v>
      </c>
      <c r="G23" s="9">
        <v>35611</v>
      </c>
      <c r="H23" s="9">
        <v>37773</v>
      </c>
      <c r="I23" s="25">
        <f t="shared" si="0"/>
        <v>2162</v>
      </c>
      <c r="J23" s="26">
        <f t="shared" si="1"/>
        <v>72.066666666666663</v>
      </c>
      <c r="K23" s="18">
        <f>+J23/12</f>
        <v>6.0055555555555555</v>
      </c>
      <c r="L23" s="50" t="s">
        <v>22</v>
      </c>
      <c r="M23" s="50">
        <v>101</v>
      </c>
      <c r="N23" s="50">
        <v>101</v>
      </c>
      <c r="O23" s="50" t="s">
        <v>22</v>
      </c>
      <c r="P23" s="50" t="s">
        <v>33</v>
      </c>
      <c r="Q23" s="50" t="s">
        <v>34</v>
      </c>
      <c r="R23" s="7"/>
    </row>
    <row r="24" spans="2:18" x14ac:dyDescent="0.25">
      <c r="B24" s="4"/>
      <c r="C24" s="16">
        <v>23</v>
      </c>
      <c r="D24" s="15" t="s">
        <v>158</v>
      </c>
      <c r="E24" s="15" t="s">
        <v>159</v>
      </c>
      <c r="F24" s="50" t="s">
        <v>22</v>
      </c>
      <c r="G24" s="9">
        <v>35683</v>
      </c>
      <c r="H24" s="9">
        <v>35713</v>
      </c>
      <c r="I24" s="25">
        <f t="shared" si="0"/>
        <v>30</v>
      </c>
      <c r="J24" s="26">
        <f t="shared" si="1"/>
        <v>1</v>
      </c>
      <c r="K24" s="30"/>
      <c r="L24" s="50" t="s">
        <v>22</v>
      </c>
      <c r="M24" s="50">
        <v>123</v>
      </c>
      <c r="N24" s="50">
        <v>123</v>
      </c>
      <c r="O24" s="50" t="s">
        <v>23</v>
      </c>
      <c r="P24" s="50"/>
      <c r="Q24" s="50"/>
      <c r="R24" s="7" t="s">
        <v>161</v>
      </c>
    </row>
    <row r="25" spans="2:18" ht="45" x14ac:dyDescent="0.25">
      <c r="B25" s="4"/>
      <c r="C25" s="16">
        <v>37</v>
      </c>
      <c r="D25" s="15" t="s">
        <v>163</v>
      </c>
      <c r="E25" s="15" t="s">
        <v>144</v>
      </c>
      <c r="F25" s="50" t="s">
        <v>22</v>
      </c>
      <c r="G25" s="9">
        <v>35703</v>
      </c>
      <c r="H25" s="9">
        <v>35796</v>
      </c>
      <c r="I25" s="25">
        <f t="shared" si="0"/>
        <v>93</v>
      </c>
      <c r="J25" s="26">
        <f t="shared" si="1"/>
        <v>3.1</v>
      </c>
      <c r="K25" s="30"/>
      <c r="L25" s="50" t="s">
        <v>22</v>
      </c>
      <c r="M25" s="50">
        <v>146</v>
      </c>
      <c r="N25" s="50">
        <v>146</v>
      </c>
      <c r="O25" s="50" t="s">
        <v>23</v>
      </c>
      <c r="P25" s="50"/>
      <c r="Q25" s="50"/>
      <c r="R25" s="7" t="s">
        <v>161</v>
      </c>
    </row>
    <row r="26" spans="2:18" x14ac:dyDescent="0.25">
      <c r="B26" s="4"/>
      <c r="C26" s="16">
        <v>24</v>
      </c>
      <c r="D26" s="15" t="s">
        <v>158</v>
      </c>
      <c r="E26" s="15" t="s">
        <v>159</v>
      </c>
      <c r="F26" s="50" t="s">
        <v>22</v>
      </c>
      <c r="G26" s="9">
        <v>35727</v>
      </c>
      <c r="H26" s="9">
        <v>35758</v>
      </c>
      <c r="I26" s="25">
        <f t="shared" si="0"/>
        <v>31</v>
      </c>
      <c r="J26" s="26">
        <f t="shared" si="1"/>
        <v>1.0333333333333334</v>
      </c>
      <c r="K26" s="30"/>
      <c r="L26" s="50" t="s">
        <v>22</v>
      </c>
      <c r="M26" s="50">
        <v>124</v>
      </c>
      <c r="N26" s="50">
        <v>124</v>
      </c>
      <c r="O26" s="50" t="s">
        <v>23</v>
      </c>
      <c r="P26" s="50"/>
      <c r="Q26" s="50"/>
      <c r="R26" s="7" t="s">
        <v>161</v>
      </c>
    </row>
    <row r="27" spans="2:18" x14ac:dyDescent="0.25">
      <c r="B27" s="4"/>
      <c r="C27" s="16">
        <v>22</v>
      </c>
      <c r="D27" s="15" t="s">
        <v>164</v>
      </c>
      <c r="E27" s="15" t="s">
        <v>160</v>
      </c>
      <c r="F27" s="50" t="s">
        <v>22</v>
      </c>
      <c r="G27" s="9">
        <v>35787</v>
      </c>
      <c r="H27" s="9">
        <v>35874</v>
      </c>
      <c r="I27" s="25">
        <f t="shared" si="0"/>
        <v>87</v>
      </c>
      <c r="J27" s="26">
        <f t="shared" si="1"/>
        <v>2.9</v>
      </c>
      <c r="K27" s="30"/>
      <c r="L27" s="50" t="s">
        <v>22</v>
      </c>
      <c r="M27" s="50">
        <v>122</v>
      </c>
      <c r="N27" s="50">
        <v>122</v>
      </c>
      <c r="O27" s="50" t="s">
        <v>23</v>
      </c>
      <c r="P27" s="50"/>
      <c r="Q27" s="50"/>
      <c r="R27" s="7" t="s">
        <v>161</v>
      </c>
    </row>
    <row r="28" spans="2:18" x14ac:dyDescent="0.25">
      <c r="B28" s="4"/>
      <c r="C28" s="16">
        <v>25</v>
      </c>
      <c r="D28" s="15" t="s">
        <v>158</v>
      </c>
      <c r="E28" s="15" t="s">
        <v>159</v>
      </c>
      <c r="F28" s="50" t="s">
        <v>22</v>
      </c>
      <c r="G28" s="9">
        <v>35795</v>
      </c>
      <c r="H28" s="9">
        <v>35796</v>
      </c>
      <c r="I28" s="25">
        <f t="shared" si="0"/>
        <v>1</v>
      </c>
      <c r="J28" s="26">
        <f t="shared" si="1"/>
        <v>3.3333333333333333E-2</v>
      </c>
      <c r="K28" s="30"/>
      <c r="L28" s="50" t="s">
        <v>22</v>
      </c>
      <c r="M28" s="50">
        <v>124</v>
      </c>
      <c r="N28" s="50">
        <v>125</v>
      </c>
      <c r="O28" s="50" t="s">
        <v>23</v>
      </c>
      <c r="P28" s="50"/>
      <c r="Q28" s="50"/>
      <c r="R28" s="7" t="s">
        <v>161</v>
      </c>
    </row>
    <row r="29" spans="2:18" ht="45" x14ac:dyDescent="0.25">
      <c r="B29" s="4"/>
      <c r="C29" s="16">
        <v>42</v>
      </c>
      <c r="D29" s="15" t="s">
        <v>164</v>
      </c>
      <c r="E29" s="15" t="s">
        <v>160</v>
      </c>
      <c r="F29" s="50" t="s">
        <v>22</v>
      </c>
      <c r="G29" s="9">
        <v>35900</v>
      </c>
      <c r="H29" s="9">
        <v>36083</v>
      </c>
      <c r="I29" s="25">
        <f t="shared" si="0"/>
        <v>183</v>
      </c>
      <c r="J29" s="26">
        <f t="shared" si="1"/>
        <v>6.1</v>
      </c>
      <c r="K29" s="30"/>
      <c r="L29" s="29" t="s">
        <v>23</v>
      </c>
      <c r="M29" s="50">
        <v>148</v>
      </c>
      <c r="N29" s="50">
        <v>148</v>
      </c>
      <c r="O29" s="29" t="s">
        <v>23</v>
      </c>
      <c r="P29" s="50"/>
      <c r="Q29" s="50"/>
      <c r="R29" s="7" t="s">
        <v>165</v>
      </c>
    </row>
    <row r="30" spans="2:18" ht="45" x14ac:dyDescent="0.25">
      <c r="B30" s="4"/>
      <c r="C30" s="16">
        <v>38</v>
      </c>
      <c r="D30" s="15" t="s">
        <v>163</v>
      </c>
      <c r="E30" s="15" t="s">
        <v>144</v>
      </c>
      <c r="F30" s="50" t="s">
        <v>22</v>
      </c>
      <c r="G30" s="9">
        <v>36068</v>
      </c>
      <c r="H30" s="9">
        <v>36404</v>
      </c>
      <c r="I30" s="25">
        <f t="shared" si="0"/>
        <v>336</v>
      </c>
      <c r="J30" s="26">
        <f t="shared" si="1"/>
        <v>11.2</v>
      </c>
      <c r="K30" s="30"/>
      <c r="L30" s="50" t="s">
        <v>22</v>
      </c>
      <c r="M30" s="50">
        <v>146</v>
      </c>
      <c r="N30" s="50">
        <v>146</v>
      </c>
      <c r="O30" s="50" t="s">
        <v>23</v>
      </c>
      <c r="P30" s="50"/>
      <c r="Q30" s="50"/>
      <c r="R30" s="7" t="s">
        <v>161</v>
      </c>
    </row>
    <row r="31" spans="2:18" ht="60" x14ac:dyDescent="0.25">
      <c r="B31" s="4"/>
      <c r="C31" s="16">
        <v>18</v>
      </c>
      <c r="D31" s="15" t="s">
        <v>150</v>
      </c>
      <c r="E31" s="15" t="s">
        <v>166</v>
      </c>
      <c r="F31" s="50" t="s">
        <v>22</v>
      </c>
      <c r="G31" s="9">
        <v>36100</v>
      </c>
      <c r="H31" s="9">
        <v>37195</v>
      </c>
      <c r="I31" s="25">
        <f t="shared" si="0"/>
        <v>1095</v>
      </c>
      <c r="J31" s="26">
        <f t="shared" si="1"/>
        <v>36.5</v>
      </c>
      <c r="K31" s="30"/>
      <c r="L31" s="29" t="s">
        <v>23</v>
      </c>
      <c r="M31" s="50">
        <v>118</v>
      </c>
      <c r="N31" s="50">
        <v>118</v>
      </c>
      <c r="O31" s="29" t="s">
        <v>23</v>
      </c>
      <c r="P31" s="50"/>
      <c r="Q31" s="50"/>
      <c r="R31" s="7" t="s">
        <v>167</v>
      </c>
    </row>
    <row r="32" spans="2:18" ht="45" x14ac:dyDescent="0.25">
      <c r="B32" s="4"/>
      <c r="C32" s="16">
        <v>39</v>
      </c>
      <c r="D32" s="15" t="s">
        <v>163</v>
      </c>
      <c r="E32" s="15" t="s">
        <v>144</v>
      </c>
      <c r="F32" s="9" t="s">
        <v>22</v>
      </c>
      <c r="G32" s="9">
        <v>36433</v>
      </c>
      <c r="H32" s="9">
        <v>36617</v>
      </c>
      <c r="I32" s="25">
        <f t="shared" si="0"/>
        <v>184</v>
      </c>
      <c r="J32" s="26">
        <f t="shared" si="1"/>
        <v>6.1333333333333337</v>
      </c>
      <c r="K32" s="30"/>
      <c r="L32" s="50" t="s">
        <v>22</v>
      </c>
      <c r="M32" s="50">
        <v>146</v>
      </c>
      <c r="N32" s="50">
        <v>146</v>
      </c>
      <c r="O32" s="50" t="s">
        <v>23</v>
      </c>
      <c r="P32" s="50"/>
      <c r="Q32" s="50"/>
      <c r="R32" s="7" t="s">
        <v>161</v>
      </c>
    </row>
    <row r="33" spans="2:18" ht="30" x14ac:dyDescent="0.25">
      <c r="B33" s="4"/>
      <c r="C33" s="16">
        <v>19</v>
      </c>
      <c r="D33" s="15" t="s">
        <v>168</v>
      </c>
      <c r="E33" s="15" t="s">
        <v>159</v>
      </c>
      <c r="F33" s="50" t="s">
        <v>22</v>
      </c>
      <c r="G33" s="9">
        <v>36525</v>
      </c>
      <c r="H33" s="9">
        <v>36678</v>
      </c>
      <c r="I33" s="25">
        <f t="shared" si="0"/>
        <v>153</v>
      </c>
      <c r="J33" s="26">
        <f t="shared" si="1"/>
        <v>5.0999999999999996</v>
      </c>
      <c r="K33" s="30"/>
      <c r="L33" s="50" t="s">
        <v>22</v>
      </c>
      <c r="M33" s="50">
        <v>119</v>
      </c>
      <c r="N33" s="50">
        <v>120</v>
      </c>
      <c r="O33" s="50" t="s">
        <v>23</v>
      </c>
      <c r="P33" s="50"/>
      <c r="Q33" s="50"/>
      <c r="R33" s="7" t="s">
        <v>161</v>
      </c>
    </row>
    <row r="34" spans="2:18" ht="30" x14ac:dyDescent="0.25">
      <c r="B34" s="4"/>
      <c r="C34" s="16">
        <v>16</v>
      </c>
      <c r="D34" s="15" t="s">
        <v>163</v>
      </c>
      <c r="E34" s="15" t="s">
        <v>159</v>
      </c>
      <c r="F34" s="50" t="s">
        <v>22</v>
      </c>
      <c r="G34" s="9">
        <v>36585</v>
      </c>
      <c r="H34" s="9">
        <v>37165</v>
      </c>
      <c r="I34" s="25">
        <f t="shared" si="0"/>
        <v>580</v>
      </c>
      <c r="J34" s="26">
        <f t="shared" si="1"/>
        <v>19.333333333333332</v>
      </c>
      <c r="K34" s="30"/>
      <c r="L34" s="50" t="s">
        <v>22</v>
      </c>
      <c r="M34" s="50">
        <v>116</v>
      </c>
      <c r="N34" s="50">
        <v>116</v>
      </c>
      <c r="O34" s="29" t="s">
        <v>23</v>
      </c>
      <c r="P34" s="50"/>
      <c r="Q34" s="50"/>
      <c r="R34" s="7" t="s">
        <v>306</v>
      </c>
    </row>
    <row r="35" spans="2:18" ht="30" x14ac:dyDescent="0.25">
      <c r="B35" s="4"/>
      <c r="C35" s="16">
        <v>20</v>
      </c>
      <c r="D35" s="15" t="s">
        <v>168</v>
      </c>
      <c r="E35" s="15" t="s">
        <v>159</v>
      </c>
      <c r="F35" s="50" t="s">
        <v>22</v>
      </c>
      <c r="G35" s="9">
        <v>36707</v>
      </c>
      <c r="H35" s="9">
        <v>36831</v>
      </c>
      <c r="I35" s="25">
        <f t="shared" si="0"/>
        <v>124</v>
      </c>
      <c r="J35" s="26">
        <f t="shared" si="1"/>
        <v>4.1333333333333337</v>
      </c>
      <c r="K35" s="30"/>
      <c r="L35" s="50" t="s">
        <v>22</v>
      </c>
      <c r="M35" s="50">
        <v>119</v>
      </c>
      <c r="N35" s="50">
        <v>120</v>
      </c>
      <c r="O35" s="50" t="s">
        <v>23</v>
      </c>
      <c r="P35" s="50"/>
      <c r="Q35" s="50"/>
      <c r="R35" s="7" t="s">
        <v>161</v>
      </c>
    </row>
    <row r="36" spans="2:18" x14ac:dyDescent="0.25">
      <c r="B36" s="4"/>
      <c r="C36" s="16">
        <v>40</v>
      </c>
      <c r="D36" s="15" t="s">
        <v>163</v>
      </c>
      <c r="E36" s="15" t="s">
        <v>159</v>
      </c>
      <c r="F36" s="50" t="s">
        <v>22</v>
      </c>
      <c r="G36" s="9">
        <v>36799</v>
      </c>
      <c r="H36" s="9">
        <v>37043</v>
      </c>
      <c r="I36" s="25">
        <f t="shared" si="0"/>
        <v>244</v>
      </c>
      <c r="J36" s="26">
        <f t="shared" si="1"/>
        <v>8.1333333333333329</v>
      </c>
      <c r="K36" s="30"/>
      <c r="L36" s="50" t="s">
        <v>22</v>
      </c>
      <c r="M36" s="50">
        <v>147</v>
      </c>
      <c r="N36" s="50">
        <v>147</v>
      </c>
      <c r="O36" s="50" t="s">
        <v>23</v>
      </c>
      <c r="P36" s="50"/>
      <c r="Q36" s="50"/>
      <c r="R36" s="7" t="s">
        <v>161</v>
      </c>
    </row>
    <row r="37" spans="2:18" x14ac:dyDescent="0.25">
      <c r="B37" s="4"/>
      <c r="C37" s="16">
        <v>41</v>
      </c>
      <c r="D37" s="15" t="s">
        <v>163</v>
      </c>
      <c r="E37" s="15" t="s">
        <v>159</v>
      </c>
      <c r="F37" s="50" t="s">
        <v>22</v>
      </c>
      <c r="G37" s="9">
        <v>37164</v>
      </c>
      <c r="H37" s="9">
        <v>37347</v>
      </c>
      <c r="I37" s="25">
        <f t="shared" si="0"/>
        <v>183</v>
      </c>
      <c r="J37" s="26">
        <f t="shared" si="1"/>
        <v>6.1</v>
      </c>
      <c r="K37" s="30"/>
      <c r="L37" s="50" t="s">
        <v>22</v>
      </c>
      <c r="M37" s="50">
        <v>147</v>
      </c>
      <c r="N37" s="50">
        <v>147</v>
      </c>
      <c r="O37" s="50" t="s">
        <v>23</v>
      </c>
      <c r="P37" s="50"/>
      <c r="Q37" s="50"/>
      <c r="R37" s="7" t="s">
        <v>161</v>
      </c>
    </row>
    <row r="38" spans="2:18" x14ac:dyDescent="0.25">
      <c r="B38" s="4"/>
      <c r="C38" s="16">
        <v>43</v>
      </c>
      <c r="D38" s="15" t="s">
        <v>163</v>
      </c>
      <c r="E38" s="15" t="s">
        <v>159</v>
      </c>
      <c r="F38" s="50" t="s">
        <v>22</v>
      </c>
      <c r="G38" s="9">
        <v>37164</v>
      </c>
      <c r="H38" s="9">
        <v>37347</v>
      </c>
      <c r="I38" s="25">
        <f t="shared" si="0"/>
        <v>183</v>
      </c>
      <c r="J38" s="26">
        <f t="shared" si="1"/>
        <v>6.1</v>
      </c>
      <c r="K38" s="30"/>
      <c r="L38" s="50" t="s">
        <v>22</v>
      </c>
      <c r="M38" s="50">
        <v>149</v>
      </c>
      <c r="N38" s="50">
        <v>149</v>
      </c>
      <c r="O38" s="50" t="s">
        <v>23</v>
      </c>
      <c r="P38" s="50"/>
      <c r="Q38" s="50"/>
      <c r="R38" s="7" t="s">
        <v>161</v>
      </c>
    </row>
    <row r="39" spans="2:18" x14ac:dyDescent="0.25">
      <c r="B39" s="4" t="s">
        <v>310</v>
      </c>
      <c r="C39" s="16">
        <v>17</v>
      </c>
      <c r="D39" s="15" t="s">
        <v>163</v>
      </c>
      <c r="E39" s="15" t="s">
        <v>159</v>
      </c>
      <c r="F39" s="50" t="s">
        <v>22</v>
      </c>
      <c r="G39" s="9">
        <v>37802</v>
      </c>
      <c r="H39" s="9">
        <v>37895</v>
      </c>
      <c r="I39" s="25">
        <f t="shared" si="0"/>
        <v>93</v>
      </c>
      <c r="J39" s="26">
        <f t="shared" si="1"/>
        <v>3.1</v>
      </c>
      <c r="K39" s="18">
        <f>+J39/12</f>
        <v>0.25833333333333336</v>
      </c>
      <c r="L39" s="50" t="s">
        <v>22</v>
      </c>
      <c r="M39" s="50">
        <v>117</v>
      </c>
      <c r="N39" s="50">
        <v>117</v>
      </c>
      <c r="O39" s="50" t="s">
        <v>22</v>
      </c>
      <c r="P39" s="50" t="s">
        <v>33</v>
      </c>
      <c r="Q39" s="50" t="s">
        <v>34</v>
      </c>
      <c r="R39" s="7"/>
    </row>
    <row r="40" spans="2:18" ht="60" x14ac:dyDescent="0.25">
      <c r="B40" s="4"/>
      <c r="C40" s="16">
        <v>2</v>
      </c>
      <c r="D40" s="15" t="s">
        <v>169</v>
      </c>
      <c r="E40" s="15" t="s">
        <v>159</v>
      </c>
      <c r="F40" s="29" t="s">
        <v>23</v>
      </c>
      <c r="G40" s="9">
        <v>38168</v>
      </c>
      <c r="H40" s="9">
        <v>38869</v>
      </c>
      <c r="I40" s="25">
        <f t="shared" si="0"/>
        <v>701</v>
      </c>
      <c r="J40" s="26">
        <f t="shared" si="1"/>
        <v>23.366666666666667</v>
      </c>
      <c r="K40" s="30"/>
      <c r="L40" s="50" t="s">
        <v>22</v>
      </c>
      <c r="M40" s="50">
        <v>98</v>
      </c>
      <c r="N40" s="50">
        <v>98</v>
      </c>
      <c r="O40" s="29" t="s">
        <v>23</v>
      </c>
      <c r="P40" s="50"/>
      <c r="Q40" s="50"/>
      <c r="R40" s="7" t="s">
        <v>170</v>
      </c>
    </row>
    <row r="41" spans="2:18" ht="30" x14ac:dyDescent="0.25">
      <c r="B41" s="4" t="s">
        <v>310</v>
      </c>
      <c r="C41" s="16">
        <v>21</v>
      </c>
      <c r="D41" s="15" t="s">
        <v>168</v>
      </c>
      <c r="E41" s="15" t="s">
        <v>159</v>
      </c>
      <c r="F41" s="50" t="s">
        <v>22</v>
      </c>
      <c r="G41" s="9">
        <v>38321</v>
      </c>
      <c r="H41" s="9">
        <v>38718</v>
      </c>
      <c r="I41" s="25">
        <f t="shared" si="0"/>
        <v>397</v>
      </c>
      <c r="J41" s="26">
        <f t="shared" si="1"/>
        <v>13.233333333333333</v>
      </c>
      <c r="K41" s="18">
        <f>+J41/12</f>
        <v>1.1027777777777776</v>
      </c>
      <c r="L41" s="50" t="s">
        <v>22</v>
      </c>
      <c r="M41" s="50">
        <v>121</v>
      </c>
      <c r="N41" s="50">
        <v>121</v>
      </c>
      <c r="O41" s="50" t="s">
        <v>22</v>
      </c>
      <c r="P41" s="50" t="s">
        <v>33</v>
      </c>
      <c r="Q41" s="50" t="s">
        <v>34</v>
      </c>
      <c r="R41" s="7"/>
    </row>
    <row r="42" spans="2:18" x14ac:dyDescent="0.25">
      <c r="B42" s="4"/>
      <c r="C42" s="16">
        <v>36</v>
      </c>
      <c r="D42" s="15" t="s">
        <v>171</v>
      </c>
      <c r="E42" s="15" t="s">
        <v>160</v>
      </c>
      <c r="F42" s="50" t="s">
        <v>22</v>
      </c>
      <c r="G42" s="9">
        <v>38327</v>
      </c>
      <c r="H42" s="9">
        <v>38494</v>
      </c>
      <c r="I42" s="25">
        <f t="shared" si="0"/>
        <v>167</v>
      </c>
      <c r="J42" s="26">
        <f t="shared" si="1"/>
        <v>5.5666666666666664</v>
      </c>
      <c r="K42" s="30"/>
      <c r="L42" s="50" t="s">
        <v>22</v>
      </c>
      <c r="M42" s="50">
        <v>143</v>
      </c>
      <c r="N42" s="50">
        <v>145</v>
      </c>
      <c r="O42" s="50" t="s">
        <v>23</v>
      </c>
      <c r="P42" s="50"/>
      <c r="Q42" s="50"/>
      <c r="R42" s="7" t="s">
        <v>161</v>
      </c>
    </row>
    <row r="43" spans="2:18" x14ac:dyDescent="0.25">
      <c r="B43" s="4"/>
      <c r="C43" s="16">
        <v>34</v>
      </c>
      <c r="D43" s="15" t="s">
        <v>89</v>
      </c>
      <c r="E43" s="15" t="s">
        <v>156</v>
      </c>
      <c r="F43" s="50" t="s">
        <v>22</v>
      </c>
      <c r="G43" s="17">
        <v>2004</v>
      </c>
      <c r="H43" s="17">
        <v>2004</v>
      </c>
      <c r="I43" s="25">
        <f t="shared" si="0"/>
        <v>0</v>
      </c>
      <c r="J43" s="26">
        <f t="shared" si="1"/>
        <v>0</v>
      </c>
      <c r="K43" s="30"/>
      <c r="L43" s="50" t="s">
        <v>22</v>
      </c>
      <c r="M43" s="50">
        <v>142</v>
      </c>
      <c r="N43" s="50">
        <v>142</v>
      </c>
      <c r="O43" s="29" t="s">
        <v>23</v>
      </c>
      <c r="P43" s="50"/>
      <c r="Q43" s="50"/>
      <c r="R43" s="7" t="s">
        <v>172</v>
      </c>
    </row>
    <row r="44" spans="2:18" x14ac:dyDescent="0.25">
      <c r="B44" s="4" t="s">
        <v>310</v>
      </c>
      <c r="C44" s="16">
        <v>15</v>
      </c>
      <c r="D44" s="15" t="s">
        <v>160</v>
      </c>
      <c r="E44" s="15" t="s">
        <v>159</v>
      </c>
      <c r="F44" s="50" t="s">
        <v>22</v>
      </c>
      <c r="G44" s="9">
        <f>+H41+1</f>
        <v>38719</v>
      </c>
      <c r="H44" s="9">
        <v>38791</v>
      </c>
      <c r="I44" s="25">
        <f t="shared" si="0"/>
        <v>72</v>
      </c>
      <c r="J44" s="26">
        <f t="shared" si="1"/>
        <v>2.4</v>
      </c>
      <c r="K44" s="18">
        <f>+J44/12</f>
        <v>0.19999999999999998</v>
      </c>
      <c r="L44" s="50" t="s">
        <v>22</v>
      </c>
      <c r="M44" s="50">
        <v>115</v>
      </c>
      <c r="N44" s="50">
        <v>115</v>
      </c>
      <c r="O44" s="50" t="s">
        <v>22</v>
      </c>
      <c r="P44" s="50" t="s">
        <v>33</v>
      </c>
      <c r="Q44" s="50" t="s">
        <v>34</v>
      </c>
      <c r="R44" s="7" t="s">
        <v>173</v>
      </c>
    </row>
    <row r="45" spans="2:18" ht="45" x14ac:dyDescent="0.25">
      <c r="B45" s="4"/>
      <c r="C45" s="16">
        <v>13</v>
      </c>
      <c r="D45" s="15" t="s">
        <v>88</v>
      </c>
      <c r="E45" s="15" t="s">
        <v>144</v>
      </c>
      <c r="F45" s="50" t="s">
        <v>22</v>
      </c>
      <c r="G45" s="9">
        <v>38775</v>
      </c>
      <c r="H45" s="9">
        <v>38838</v>
      </c>
      <c r="I45" s="25">
        <f t="shared" si="0"/>
        <v>63</v>
      </c>
      <c r="J45" s="26">
        <f t="shared" si="1"/>
        <v>2.1</v>
      </c>
      <c r="K45" s="18">
        <f>+J45/12</f>
        <v>0.17500000000000002</v>
      </c>
      <c r="L45" s="50" t="s">
        <v>22</v>
      </c>
      <c r="M45" s="50">
        <v>113</v>
      </c>
      <c r="N45" s="50">
        <v>113</v>
      </c>
      <c r="O45" s="50" t="s">
        <v>22</v>
      </c>
      <c r="P45" s="50" t="s">
        <v>33</v>
      </c>
      <c r="Q45" s="50"/>
      <c r="R45" s="7"/>
    </row>
    <row r="46" spans="2:18" x14ac:dyDescent="0.25">
      <c r="B46" s="4"/>
      <c r="C46" s="16">
        <v>14</v>
      </c>
      <c r="D46" s="15" t="s">
        <v>88</v>
      </c>
      <c r="E46" s="15" t="s">
        <v>160</v>
      </c>
      <c r="F46" s="50" t="s">
        <v>22</v>
      </c>
      <c r="G46" s="9">
        <v>38897</v>
      </c>
      <c r="H46" s="9">
        <v>38945</v>
      </c>
      <c r="I46" s="25">
        <f t="shared" si="0"/>
        <v>48</v>
      </c>
      <c r="J46" s="26">
        <f t="shared" si="1"/>
        <v>1.6</v>
      </c>
      <c r="K46" s="30"/>
      <c r="L46" s="50" t="s">
        <v>22</v>
      </c>
      <c r="M46" s="50">
        <v>114</v>
      </c>
      <c r="N46" s="50">
        <v>114</v>
      </c>
      <c r="O46" s="29" t="s">
        <v>23</v>
      </c>
      <c r="P46" s="50"/>
      <c r="Q46" s="50"/>
      <c r="R46" s="7" t="s">
        <v>174</v>
      </c>
    </row>
    <row r="47" spans="2:18" ht="45" x14ac:dyDescent="0.25">
      <c r="B47" s="4" t="s">
        <v>310</v>
      </c>
      <c r="C47" s="16">
        <v>2</v>
      </c>
      <c r="D47" s="15" t="s">
        <v>101</v>
      </c>
      <c r="E47" s="15" t="s">
        <v>144</v>
      </c>
      <c r="F47" s="50" t="s">
        <v>22</v>
      </c>
      <c r="G47" s="9">
        <v>38964</v>
      </c>
      <c r="H47" s="9">
        <v>40428</v>
      </c>
      <c r="I47" s="25">
        <f t="shared" si="0"/>
        <v>1464</v>
      </c>
      <c r="J47" s="26">
        <f t="shared" si="1"/>
        <v>48.8</v>
      </c>
      <c r="K47" s="18">
        <f>+J47/12</f>
        <v>4.0666666666666664</v>
      </c>
      <c r="L47" s="50" t="s">
        <v>22</v>
      </c>
      <c r="M47" s="50">
        <v>96</v>
      </c>
      <c r="N47" s="50">
        <v>97</v>
      </c>
      <c r="O47" s="53" t="s">
        <v>22</v>
      </c>
      <c r="P47" s="50" t="s">
        <v>33</v>
      </c>
      <c r="Q47" s="50" t="s">
        <v>34</v>
      </c>
      <c r="R47" s="7"/>
    </row>
    <row r="48" spans="2:18" x14ac:dyDescent="0.25">
      <c r="B48" s="4"/>
      <c r="C48" s="16">
        <v>35</v>
      </c>
      <c r="D48" s="15" t="s">
        <v>89</v>
      </c>
      <c r="E48" s="15" t="s">
        <v>156</v>
      </c>
      <c r="F48" s="50" t="s">
        <v>22</v>
      </c>
      <c r="G48" s="17">
        <v>2006</v>
      </c>
      <c r="H48" s="17">
        <v>2006</v>
      </c>
      <c r="I48" s="25">
        <f t="shared" si="0"/>
        <v>0</v>
      </c>
      <c r="J48" s="26">
        <f t="shared" si="1"/>
        <v>0</v>
      </c>
      <c r="K48" s="30"/>
      <c r="L48" s="50" t="s">
        <v>22</v>
      </c>
      <c r="M48" s="50">
        <v>142</v>
      </c>
      <c r="N48" s="50">
        <v>142</v>
      </c>
      <c r="O48" s="29" t="s">
        <v>23</v>
      </c>
      <c r="P48" s="50"/>
      <c r="Q48" s="50"/>
      <c r="R48" s="7" t="s">
        <v>172</v>
      </c>
    </row>
    <row r="49" spans="2:18" ht="60" x14ac:dyDescent="0.25">
      <c r="B49" s="4"/>
      <c r="C49" s="16">
        <v>1</v>
      </c>
      <c r="D49" s="15" t="s">
        <v>175</v>
      </c>
      <c r="E49" s="15" t="s">
        <v>144</v>
      </c>
      <c r="F49" s="50" t="s">
        <v>22</v>
      </c>
      <c r="G49" s="9">
        <v>40602</v>
      </c>
      <c r="H49" s="9">
        <v>41569</v>
      </c>
      <c r="I49" s="25">
        <f t="shared" si="0"/>
        <v>967</v>
      </c>
      <c r="J49" s="26">
        <f t="shared" si="1"/>
        <v>32.233333333333334</v>
      </c>
      <c r="K49" s="30"/>
      <c r="L49" s="50" t="s">
        <v>22</v>
      </c>
      <c r="M49" s="50">
        <v>95</v>
      </c>
      <c r="N49" s="50">
        <v>95</v>
      </c>
      <c r="O49" s="29" t="s">
        <v>23</v>
      </c>
      <c r="P49" s="50"/>
      <c r="Q49" s="50"/>
      <c r="R49" s="7" t="s">
        <v>170</v>
      </c>
    </row>
    <row r="50" spans="2:18" x14ac:dyDescent="0.25">
      <c r="B50" s="4" t="s">
        <v>310</v>
      </c>
      <c r="C50" s="16">
        <v>10</v>
      </c>
      <c r="D50" s="15" t="s">
        <v>176</v>
      </c>
      <c r="E50" s="15" t="s">
        <v>156</v>
      </c>
      <c r="F50" s="50" t="s">
        <v>22</v>
      </c>
      <c r="G50" s="9">
        <v>40812</v>
      </c>
      <c r="H50" s="9">
        <f>+G51-1</f>
        <v>40857</v>
      </c>
      <c r="I50" s="25">
        <f t="shared" si="0"/>
        <v>45</v>
      </c>
      <c r="J50" s="26">
        <f t="shared" si="1"/>
        <v>1.5</v>
      </c>
      <c r="K50" s="18">
        <f>+J50/12</f>
        <v>0.125</v>
      </c>
      <c r="L50" s="50" t="s">
        <v>22</v>
      </c>
      <c r="M50" s="50">
        <v>111</v>
      </c>
      <c r="N50" s="50">
        <v>111</v>
      </c>
      <c r="O50" s="50" t="s">
        <v>22</v>
      </c>
      <c r="P50" s="50" t="s">
        <v>33</v>
      </c>
      <c r="Q50" s="50" t="s">
        <v>34</v>
      </c>
      <c r="R50" s="7" t="s">
        <v>173</v>
      </c>
    </row>
    <row r="51" spans="2:18" x14ac:dyDescent="0.25">
      <c r="B51" s="4" t="s">
        <v>310</v>
      </c>
      <c r="C51" s="16">
        <v>32</v>
      </c>
      <c r="D51" s="15" t="s">
        <v>85</v>
      </c>
      <c r="E51" s="15" t="s">
        <v>177</v>
      </c>
      <c r="F51" s="50" t="s">
        <v>22</v>
      </c>
      <c r="G51" s="9">
        <v>40858</v>
      </c>
      <c r="H51" s="9">
        <v>41138</v>
      </c>
      <c r="I51" s="25">
        <f t="shared" si="0"/>
        <v>280</v>
      </c>
      <c r="J51" s="26">
        <f t="shared" si="1"/>
        <v>9.3333333333333339</v>
      </c>
      <c r="K51" s="18">
        <f>+J51/12</f>
        <v>0.77777777777777779</v>
      </c>
      <c r="L51" s="50" t="s">
        <v>22</v>
      </c>
      <c r="M51" s="50">
        <v>140</v>
      </c>
      <c r="N51" s="50">
        <v>140</v>
      </c>
      <c r="O51" s="50" t="s">
        <v>22</v>
      </c>
      <c r="P51" s="50" t="s">
        <v>33</v>
      </c>
      <c r="Q51" s="50" t="s">
        <v>34</v>
      </c>
      <c r="R51" s="7"/>
    </row>
    <row r="52" spans="2:18" x14ac:dyDescent="0.25">
      <c r="B52" s="4"/>
      <c r="C52" s="16">
        <v>33</v>
      </c>
      <c r="D52" s="15" t="s">
        <v>178</v>
      </c>
      <c r="E52" s="15" t="s">
        <v>177</v>
      </c>
      <c r="F52" s="50" t="s">
        <v>22</v>
      </c>
      <c r="G52" s="17">
        <v>2011</v>
      </c>
      <c r="H52" s="17">
        <v>2011</v>
      </c>
      <c r="I52" s="25">
        <f t="shared" si="0"/>
        <v>0</v>
      </c>
      <c r="J52" s="26">
        <f t="shared" si="1"/>
        <v>0</v>
      </c>
      <c r="K52" s="30"/>
      <c r="L52" s="50" t="s">
        <v>22</v>
      </c>
      <c r="M52" s="50">
        <v>141</v>
      </c>
      <c r="N52" s="50">
        <v>141</v>
      </c>
      <c r="O52" s="29" t="s">
        <v>23</v>
      </c>
      <c r="P52" s="50"/>
      <c r="Q52" s="50"/>
      <c r="R52" s="7" t="s">
        <v>172</v>
      </c>
    </row>
    <row r="53" spans="2:18" x14ac:dyDescent="0.25">
      <c r="B53" s="4" t="s">
        <v>310</v>
      </c>
      <c r="C53" s="16">
        <v>30</v>
      </c>
      <c r="D53" s="15" t="s">
        <v>179</v>
      </c>
      <c r="E53" s="15" t="s">
        <v>175</v>
      </c>
      <c r="F53" s="50" t="s">
        <v>22</v>
      </c>
      <c r="G53" s="9">
        <f>+H51+1</f>
        <v>41139</v>
      </c>
      <c r="H53" s="9">
        <v>41319</v>
      </c>
      <c r="I53" s="25">
        <f t="shared" si="0"/>
        <v>180</v>
      </c>
      <c r="J53" s="26">
        <f t="shared" si="1"/>
        <v>6</v>
      </c>
      <c r="K53" s="18">
        <f>+J53/12</f>
        <v>0.5</v>
      </c>
      <c r="L53" s="50" t="s">
        <v>22</v>
      </c>
      <c r="M53" s="50">
        <v>138</v>
      </c>
      <c r="N53" s="50">
        <v>138</v>
      </c>
      <c r="O53" s="50" t="s">
        <v>22</v>
      </c>
      <c r="P53" s="50" t="s">
        <v>33</v>
      </c>
      <c r="Q53" s="50" t="s">
        <v>34</v>
      </c>
      <c r="R53" s="7" t="s">
        <v>173</v>
      </c>
    </row>
    <row r="54" spans="2:18" ht="30" x14ac:dyDescent="0.25">
      <c r="B54" s="4"/>
      <c r="C54" s="16">
        <v>12</v>
      </c>
      <c r="D54" s="15" t="s">
        <v>175</v>
      </c>
      <c r="E54" s="15" t="s">
        <v>159</v>
      </c>
      <c r="F54" s="50" t="s">
        <v>22</v>
      </c>
      <c r="G54" s="9">
        <v>40999</v>
      </c>
      <c r="H54" s="9">
        <v>41119</v>
      </c>
      <c r="I54" s="25">
        <f t="shared" si="0"/>
        <v>120</v>
      </c>
      <c r="J54" s="26">
        <f t="shared" si="1"/>
        <v>4</v>
      </c>
      <c r="K54" s="30"/>
      <c r="L54" s="29" t="s">
        <v>23</v>
      </c>
      <c r="M54" s="50">
        <v>112</v>
      </c>
      <c r="N54" s="50">
        <v>112</v>
      </c>
      <c r="O54" s="29" t="s">
        <v>23</v>
      </c>
      <c r="P54" s="50"/>
      <c r="Q54" s="50"/>
      <c r="R54" s="7" t="s">
        <v>157</v>
      </c>
    </row>
    <row r="55" spans="2:18" x14ac:dyDescent="0.25">
      <c r="B55" s="4" t="s">
        <v>310</v>
      </c>
      <c r="C55" s="16">
        <v>11</v>
      </c>
      <c r="D55" s="15" t="s">
        <v>176</v>
      </c>
      <c r="E55" s="15" t="s">
        <v>156</v>
      </c>
      <c r="F55" s="50" t="s">
        <v>22</v>
      </c>
      <c r="G55" s="9">
        <v>41166</v>
      </c>
      <c r="H55" s="9">
        <v>41271</v>
      </c>
      <c r="I55" s="25">
        <f t="shared" si="0"/>
        <v>105</v>
      </c>
      <c r="J55" s="26">
        <f t="shared" si="1"/>
        <v>3.5</v>
      </c>
      <c r="K55" s="18">
        <f>+J55/12</f>
        <v>0.29166666666666669</v>
      </c>
      <c r="L55" s="50" t="s">
        <v>22</v>
      </c>
      <c r="M55" s="50">
        <v>111</v>
      </c>
      <c r="N55" s="50">
        <v>111</v>
      </c>
      <c r="O55" s="50" t="s">
        <v>22</v>
      </c>
      <c r="P55" s="50" t="s">
        <v>33</v>
      </c>
      <c r="Q55" s="50" t="s">
        <v>34</v>
      </c>
      <c r="R55" s="7"/>
    </row>
    <row r="56" spans="2:18" x14ac:dyDescent="0.25">
      <c r="B56" s="4" t="s">
        <v>310</v>
      </c>
      <c r="C56" s="16">
        <v>31</v>
      </c>
      <c r="D56" s="15" t="s">
        <v>85</v>
      </c>
      <c r="E56" s="15" t="s">
        <v>177</v>
      </c>
      <c r="F56" s="50" t="s">
        <v>22</v>
      </c>
      <c r="G56" s="9">
        <v>41166</v>
      </c>
      <c r="H56" s="9">
        <v>41347</v>
      </c>
      <c r="I56" s="25">
        <f t="shared" si="0"/>
        <v>181</v>
      </c>
      <c r="J56" s="26">
        <f t="shared" si="1"/>
        <v>6.0333333333333332</v>
      </c>
      <c r="K56" s="18">
        <f>+J56/12</f>
        <v>0.50277777777777777</v>
      </c>
      <c r="L56" s="50" t="s">
        <v>22</v>
      </c>
      <c r="M56" s="50">
        <v>139</v>
      </c>
      <c r="N56" s="50">
        <v>139</v>
      </c>
      <c r="O56" s="50" t="s">
        <v>22</v>
      </c>
      <c r="P56" s="50" t="s">
        <v>33</v>
      </c>
      <c r="Q56" s="50" t="s">
        <v>34</v>
      </c>
      <c r="R56" s="7"/>
    </row>
    <row r="57" spans="2:18" ht="45" x14ac:dyDescent="0.25">
      <c r="B57" s="4" t="s">
        <v>310</v>
      </c>
      <c r="C57" s="16">
        <v>9</v>
      </c>
      <c r="D57" s="15" t="s">
        <v>180</v>
      </c>
      <c r="E57" s="15" t="s">
        <v>144</v>
      </c>
      <c r="F57" s="50" t="s">
        <v>22</v>
      </c>
      <c r="G57" s="9">
        <v>41205</v>
      </c>
      <c r="H57" s="9">
        <v>41261</v>
      </c>
      <c r="I57" s="25">
        <f t="shared" si="0"/>
        <v>56</v>
      </c>
      <c r="J57" s="26">
        <f t="shared" si="1"/>
        <v>1.8666666666666667</v>
      </c>
      <c r="K57" s="18">
        <f>+J57/12</f>
        <v>0.15555555555555556</v>
      </c>
      <c r="L57" s="50" t="s">
        <v>22</v>
      </c>
      <c r="M57" s="50">
        <v>108</v>
      </c>
      <c r="N57" s="50">
        <v>110</v>
      </c>
      <c r="O57" s="50" t="s">
        <v>22</v>
      </c>
      <c r="P57" s="50" t="s">
        <v>33</v>
      </c>
      <c r="Q57" s="50" t="s">
        <v>34</v>
      </c>
      <c r="R57" s="7"/>
    </row>
    <row r="58" spans="2:18" x14ac:dyDescent="0.25">
      <c r="B58" s="4" t="s">
        <v>310</v>
      </c>
      <c r="C58" s="16">
        <v>29</v>
      </c>
      <c r="D58" s="15" t="s">
        <v>181</v>
      </c>
      <c r="E58" s="15" t="s">
        <v>175</v>
      </c>
      <c r="F58" s="50" t="s">
        <v>22</v>
      </c>
      <c r="G58" s="9">
        <f>+H53+1</f>
        <v>41320</v>
      </c>
      <c r="H58" s="9">
        <v>41485</v>
      </c>
      <c r="I58" s="25">
        <f t="shared" si="0"/>
        <v>165</v>
      </c>
      <c r="J58" s="26">
        <f t="shared" si="1"/>
        <v>5.5</v>
      </c>
      <c r="K58" s="18">
        <f>+J58/12</f>
        <v>0.45833333333333331</v>
      </c>
      <c r="L58" s="50" t="s">
        <v>22</v>
      </c>
      <c r="M58" s="50">
        <v>137</v>
      </c>
      <c r="N58" s="50">
        <v>137</v>
      </c>
      <c r="O58" s="50" t="s">
        <v>22</v>
      </c>
      <c r="P58" s="50" t="s">
        <v>33</v>
      </c>
      <c r="Q58" s="50" t="s">
        <v>34</v>
      </c>
      <c r="R58" s="7"/>
    </row>
    <row r="59" spans="2:18" ht="33" customHeight="1" x14ac:dyDescent="0.25">
      <c r="K59" s="18">
        <f>SUM(K15:K58)</f>
        <v>25.124999999999996</v>
      </c>
    </row>
    <row r="60" spans="2:18" ht="36" x14ac:dyDescent="0.25">
      <c r="C60" s="49" t="s">
        <v>71</v>
      </c>
      <c r="D60" s="31">
        <f>+K15+K16+K18+K20+K23+K39+K41+K44+K45+K50+K51+K53+K55+K56+K57+K58+K47</f>
        <v>25.124999999999996</v>
      </c>
      <c r="E60" s="63" t="s">
        <v>22</v>
      </c>
    </row>
    <row r="61" spans="2:18" x14ac:dyDescent="0.25">
      <c r="C61" s="49" t="s">
        <v>72</v>
      </c>
      <c r="D61" s="50">
        <v>8</v>
      </c>
    </row>
    <row r="62" spans="2:18" x14ac:dyDescent="0.25">
      <c r="C62" s="49" t="s">
        <v>73</v>
      </c>
      <c r="D62" s="31">
        <f>+D60-D61</f>
        <v>17.124999999999996</v>
      </c>
    </row>
    <row r="63" spans="2:18" ht="36" x14ac:dyDescent="0.25">
      <c r="C63" s="49" t="s">
        <v>75</v>
      </c>
      <c r="D63" s="31">
        <f>+K15+K16+K18+K20+K23+K39+K41+K44+K50+K51+K53+K55+K56+K57+K58+K47</f>
        <v>24.949999999999996</v>
      </c>
      <c r="E63" s="63" t="s">
        <v>22</v>
      </c>
    </row>
    <row r="64" spans="2:18" ht="30" x14ac:dyDescent="0.25">
      <c r="C64" s="49" t="s">
        <v>76</v>
      </c>
      <c r="D64" s="50">
        <v>5</v>
      </c>
      <c r="E64" s="48" t="s">
        <v>118</v>
      </c>
      <c r="F64" s="48" t="s">
        <v>119</v>
      </c>
    </row>
    <row r="65" spans="3:6" x14ac:dyDescent="0.25">
      <c r="C65" s="49" t="s">
        <v>74</v>
      </c>
      <c r="D65" s="31">
        <f>+D63-D64</f>
        <v>19.949999999999996</v>
      </c>
      <c r="E65" s="19">
        <f>+K18+K20+K23+K39+K41+K44+K47+K50+K51+K53+K55+K56+K57+K58</f>
        <v>17.605555555555554</v>
      </c>
      <c r="F65" s="19">
        <f>+K15+K16</f>
        <v>7.3444444444444441</v>
      </c>
    </row>
    <row r="66" spans="3:6" ht="45" x14ac:dyDescent="0.25">
      <c r="C66" s="49" t="s">
        <v>69</v>
      </c>
      <c r="D66" s="63" t="s">
        <v>22</v>
      </c>
    </row>
  </sheetData>
  <mergeCells count="11">
    <mergeCell ref="H7:K7"/>
    <mergeCell ref="C11:E11"/>
    <mergeCell ref="C12:E12"/>
    <mergeCell ref="P13:Q13"/>
    <mergeCell ref="G14:H14"/>
    <mergeCell ref="H6:K6"/>
    <mergeCell ref="D4:D5"/>
    <mergeCell ref="E4:E5"/>
    <mergeCell ref="F4:F5"/>
    <mergeCell ref="G4:G5"/>
    <mergeCell ref="H4:K5"/>
  </mergeCells>
  <conditionalFormatting sqref="A1:XFD1048576">
    <cfRule type="cellIs" dxfId="23" priority="1" operator="equal">
      <formula>"SI"</formula>
    </cfRule>
    <cfRule type="cellIs" dxfId="22" priority="2" operator="equal">
      <formula>"NO"</formula>
    </cfRule>
  </conditionalFormatting>
  <pageMargins left="0.7" right="0.7" top="0.75" bottom="0.75" header="0.3" footer="0.3"/>
  <pageSetup scale="2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7"/>
  <sheetViews>
    <sheetView zoomScale="85" zoomScaleNormal="85" zoomScaleSheetLayoutView="10" workbookViewId="0">
      <selection activeCell="R26" sqref="R26"/>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5" width="33.5703125" style="4" customWidth="1"/>
    <col min="6"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7" width="16.42578125" style="11" customWidth="1"/>
    <col min="18" max="18" width="41.140625" style="4" customWidth="1"/>
    <col min="19" max="16384" width="11.42578125" style="4"/>
  </cols>
  <sheetData>
    <row r="2" spans="2:18" ht="29.1" x14ac:dyDescent="0.35">
      <c r="B2" s="12" t="s">
        <v>16</v>
      </c>
      <c r="C2" s="3" t="s">
        <v>17</v>
      </c>
    </row>
    <row r="3" spans="2:18" ht="14.45" x14ac:dyDescent="0.35">
      <c r="B3" s="12"/>
      <c r="C3" s="3"/>
    </row>
    <row r="4" spans="2:18" x14ac:dyDescent="0.25">
      <c r="B4" s="12"/>
      <c r="C4" s="48" t="s">
        <v>81</v>
      </c>
      <c r="D4" s="85" t="s">
        <v>56</v>
      </c>
      <c r="E4" s="85" t="s">
        <v>25</v>
      </c>
      <c r="F4" s="85" t="s">
        <v>57</v>
      </c>
      <c r="G4" s="85" t="s">
        <v>26</v>
      </c>
      <c r="H4" s="80" t="s">
        <v>29</v>
      </c>
      <c r="I4" s="80"/>
      <c r="J4" s="80"/>
      <c r="K4" s="80"/>
    </row>
    <row r="5" spans="2:18" ht="35.25" customHeight="1" x14ac:dyDescent="0.25">
      <c r="B5" s="12"/>
      <c r="C5" s="27" t="s">
        <v>182</v>
      </c>
      <c r="D5" s="86"/>
      <c r="E5" s="86"/>
      <c r="F5" s="86" t="s">
        <v>57</v>
      </c>
      <c r="G5" s="86"/>
      <c r="H5" s="80"/>
      <c r="I5" s="80"/>
      <c r="J5" s="80"/>
      <c r="K5" s="80"/>
    </row>
    <row r="6" spans="2:18" ht="36" x14ac:dyDescent="0.35">
      <c r="C6" s="2" t="s">
        <v>77</v>
      </c>
      <c r="D6" s="50" t="s">
        <v>183</v>
      </c>
      <c r="E6" s="50" t="s">
        <v>184</v>
      </c>
      <c r="F6" s="9">
        <v>35381</v>
      </c>
      <c r="G6" s="63" t="s">
        <v>22</v>
      </c>
      <c r="H6" s="87"/>
      <c r="I6" s="87"/>
      <c r="J6" s="87"/>
      <c r="K6" s="87"/>
    </row>
    <row r="7" spans="2:18" ht="75" x14ac:dyDescent="0.25">
      <c r="C7" s="2" t="s">
        <v>78</v>
      </c>
      <c r="D7" s="50" t="s">
        <v>183</v>
      </c>
      <c r="E7" s="50" t="s">
        <v>185</v>
      </c>
      <c r="F7" s="9">
        <v>35584</v>
      </c>
      <c r="G7" s="63" t="s">
        <v>22</v>
      </c>
      <c r="H7" s="87"/>
      <c r="I7" s="87"/>
      <c r="J7" s="87"/>
      <c r="K7" s="87"/>
    </row>
    <row r="8" spans="2:18" ht="14.45" x14ac:dyDescent="0.35">
      <c r="C8" s="14"/>
      <c r="D8" s="14"/>
      <c r="E8" s="14"/>
      <c r="F8" s="14"/>
      <c r="G8" s="14"/>
      <c r="H8" s="14"/>
    </row>
    <row r="9" spans="2:18" ht="45" x14ac:dyDescent="0.25">
      <c r="C9" s="2" t="s">
        <v>53</v>
      </c>
      <c r="D9" s="63" t="s">
        <v>22</v>
      </c>
      <c r="E9" s="14"/>
      <c r="F9" s="14"/>
      <c r="G9" s="14"/>
      <c r="H9" s="14"/>
    </row>
    <row r="11" spans="2:18" ht="45" customHeight="1" x14ac:dyDescent="0.25">
      <c r="C11" s="81" t="s">
        <v>79</v>
      </c>
      <c r="D11" s="81"/>
      <c r="E11" s="81"/>
    </row>
    <row r="12" spans="2:18" ht="45" customHeight="1" x14ac:dyDescent="0.25">
      <c r="C12" s="82" t="s">
        <v>80</v>
      </c>
      <c r="D12" s="83"/>
      <c r="E12" s="84"/>
    </row>
    <row r="13" spans="2:18" x14ac:dyDescent="0.25">
      <c r="P13" s="80" t="s">
        <v>70</v>
      </c>
      <c r="Q13" s="80"/>
    </row>
    <row r="14" spans="2:18" ht="60" x14ac:dyDescent="0.25">
      <c r="B14" s="4"/>
      <c r="C14" s="48" t="s">
        <v>35</v>
      </c>
      <c r="D14" s="48" t="s">
        <v>27</v>
      </c>
      <c r="E14" s="48" t="s">
        <v>28</v>
      </c>
      <c r="F14" s="48" t="s">
        <v>52</v>
      </c>
      <c r="G14" s="80" t="s">
        <v>21</v>
      </c>
      <c r="H14" s="80"/>
      <c r="I14" s="48" t="s">
        <v>30</v>
      </c>
      <c r="J14" s="48" t="s">
        <v>31</v>
      </c>
      <c r="K14" s="48" t="s">
        <v>32</v>
      </c>
      <c r="L14" s="48" t="s">
        <v>38</v>
      </c>
      <c r="M14" s="48" t="s">
        <v>62</v>
      </c>
      <c r="N14" s="48" t="s">
        <v>63</v>
      </c>
      <c r="O14" s="48" t="s">
        <v>26</v>
      </c>
      <c r="P14" s="48" t="s">
        <v>33</v>
      </c>
      <c r="Q14" s="48" t="s">
        <v>34</v>
      </c>
      <c r="R14" s="48" t="s">
        <v>29</v>
      </c>
    </row>
    <row r="15" spans="2:18" ht="45" x14ac:dyDescent="0.25">
      <c r="B15" s="4" t="s">
        <v>138</v>
      </c>
      <c r="C15" s="16">
        <v>1</v>
      </c>
      <c r="D15" s="15" t="s">
        <v>186</v>
      </c>
      <c r="E15" s="15" t="s">
        <v>182</v>
      </c>
      <c r="F15" s="50" t="s">
        <v>22</v>
      </c>
      <c r="G15" s="9">
        <v>35249</v>
      </c>
      <c r="H15" s="9">
        <v>40086</v>
      </c>
      <c r="I15" s="25">
        <f t="shared" ref="I15:I28" si="0">+H15-G15</f>
        <v>4837</v>
      </c>
      <c r="J15" s="26">
        <f>+I15/30</f>
        <v>161.23333333333332</v>
      </c>
      <c r="K15" s="18">
        <f>+J15/12</f>
        <v>13.43611111111111</v>
      </c>
      <c r="L15" s="50" t="s">
        <v>22</v>
      </c>
      <c r="M15" s="50">
        <v>159</v>
      </c>
      <c r="N15" s="50">
        <v>160</v>
      </c>
      <c r="O15" s="50" t="s">
        <v>22</v>
      </c>
      <c r="P15" s="50" t="s">
        <v>33</v>
      </c>
      <c r="Q15" s="50" t="s">
        <v>34</v>
      </c>
      <c r="R15" s="7"/>
    </row>
    <row r="16" spans="2:18" ht="45" x14ac:dyDescent="0.25">
      <c r="B16" s="4"/>
      <c r="C16" s="16">
        <v>2</v>
      </c>
      <c r="D16" s="15" t="s">
        <v>186</v>
      </c>
      <c r="E16" s="15" t="s">
        <v>182</v>
      </c>
      <c r="F16" s="50" t="s">
        <v>22</v>
      </c>
      <c r="G16" s="9">
        <v>39387</v>
      </c>
      <c r="H16" s="9">
        <v>39568</v>
      </c>
      <c r="I16" s="25">
        <f t="shared" si="0"/>
        <v>181</v>
      </c>
      <c r="J16" s="26">
        <f t="shared" ref="J16:J28" si="1">+I16/30</f>
        <v>6.0333333333333332</v>
      </c>
      <c r="K16" s="30"/>
      <c r="L16" s="50" t="s">
        <v>22</v>
      </c>
      <c r="M16" s="50">
        <v>161</v>
      </c>
      <c r="N16" s="50">
        <v>161</v>
      </c>
      <c r="O16" s="29" t="s">
        <v>23</v>
      </c>
      <c r="P16" s="50"/>
      <c r="Q16" s="50"/>
      <c r="R16" s="7" t="s">
        <v>161</v>
      </c>
    </row>
    <row r="17" spans="2:18" ht="45" x14ac:dyDescent="0.25">
      <c r="B17" s="4"/>
      <c r="C17" s="16">
        <v>3</v>
      </c>
      <c r="D17" s="15" t="s">
        <v>186</v>
      </c>
      <c r="E17" s="15" t="s">
        <v>182</v>
      </c>
      <c r="F17" s="50" t="s">
        <v>22</v>
      </c>
      <c r="G17" s="9">
        <v>39479</v>
      </c>
      <c r="H17" s="9">
        <v>39629</v>
      </c>
      <c r="I17" s="25">
        <f t="shared" si="0"/>
        <v>150</v>
      </c>
      <c r="J17" s="26">
        <f t="shared" si="1"/>
        <v>5</v>
      </c>
      <c r="K17" s="30"/>
      <c r="L17" s="50" t="s">
        <v>22</v>
      </c>
      <c r="M17" s="50">
        <v>162</v>
      </c>
      <c r="N17" s="50">
        <v>162</v>
      </c>
      <c r="O17" s="29" t="s">
        <v>23</v>
      </c>
      <c r="P17" s="50"/>
      <c r="Q17" s="50"/>
      <c r="R17" s="7" t="s">
        <v>161</v>
      </c>
    </row>
    <row r="18" spans="2:18" ht="45" x14ac:dyDescent="0.25">
      <c r="B18" s="4"/>
      <c r="C18" s="16">
        <v>4</v>
      </c>
      <c r="D18" s="15" t="s">
        <v>186</v>
      </c>
      <c r="E18" s="15" t="s">
        <v>182</v>
      </c>
      <c r="F18" s="50" t="s">
        <v>22</v>
      </c>
      <c r="G18" s="9">
        <v>39568</v>
      </c>
      <c r="H18" s="9">
        <v>39660</v>
      </c>
      <c r="I18" s="25">
        <f t="shared" si="0"/>
        <v>92</v>
      </c>
      <c r="J18" s="26">
        <f t="shared" si="1"/>
        <v>3.0666666666666669</v>
      </c>
      <c r="K18" s="30"/>
      <c r="L18" s="50" t="s">
        <v>22</v>
      </c>
      <c r="M18" s="50">
        <v>163</v>
      </c>
      <c r="N18" s="50">
        <v>163</v>
      </c>
      <c r="O18" s="29" t="s">
        <v>23</v>
      </c>
      <c r="P18" s="50"/>
      <c r="Q18" s="50"/>
      <c r="R18" s="7" t="s">
        <v>161</v>
      </c>
    </row>
    <row r="19" spans="2:18" ht="45" x14ac:dyDescent="0.25">
      <c r="B19" s="4" t="s">
        <v>135</v>
      </c>
      <c r="C19" s="16">
        <v>5</v>
      </c>
      <c r="D19" s="15" t="s">
        <v>186</v>
      </c>
      <c r="E19" s="15" t="s">
        <v>182</v>
      </c>
      <c r="F19" s="50" t="s">
        <v>22</v>
      </c>
      <c r="G19" s="9">
        <v>40087</v>
      </c>
      <c r="H19" s="9">
        <v>40908</v>
      </c>
      <c r="I19" s="25">
        <f t="shared" si="0"/>
        <v>821</v>
      </c>
      <c r="J19" s="26">
        <f t="shared" si="1"/>
        <v>27.366666666666667</v>
      </c>
      <c r="K19" s="18">
        <f t="shared" ref="K19:K28" si="2">+J19/12</f>
        <v>2.2805555555555554</v>
      </c>
      <c r="L19" s="50" t="s">
        <v>22</v>
      </c>
      <c r="M19" s="50">
        <v>164</v>
      </c>
      <c r="N19" s="50">
        <v>164</v>
      </c>
      <c r="O19" s="50" t="s">
        <v>22</v>
      </c>
      <c r="P19" s="50" t="s">
        <v>33</v>
      </c>
      <c r="Q19" s="50" t="s">
        <v>34</v>
      </c>
      <c r="R19" s="7"/>
    </row>
    <row r="20" spans="2:18" ht="45" x14ac:dyDescent="0.25">
      <c r="B20" s="4"/>
      <c r="C20" s="16">
        <v>6</v>
      </c>
      <c r="D20" s="15" t="s">
        <v>186</v>
      </c>
      <c r="E20" s="15" t="s">
        <v>182</v>
      </c>
      <c r="F20" s="50" t="s">
        <v>22</v>
      </c>
      <c r="G20" s="9">
        <v>40527</v>
      </c>
      <c r="H20" s="9">
        <v>40592</v>
      </c>
      <c r="I20" s="25">
        <f t="shared" si="0"/>
        <v>65</v>
      </c>
      <c r="J20" s="26">
        <f t="shared" si="1"/>
        <v>2.1666666666666665</v>
      </c>
      <c r="K20" s="30"/>
      <c r="L20" s="50" t="s">
        <v>22</v>
      </c>
      <c r="M20" s="50">
        <v>165</v>
      </c>
      <c r="N20" s="50">
        <v>165</v>
      </c>
      <c r="O20" s="29" t="s">
        <v>23</v>
      </c>
      <c r="P20" s="50"/>
      <c r="Q20" s="50"/>
      <c r="R20" s="7" t="s">
        <v>161</v>
      </c>
    </row>
    <row r="21" spans="2:18" ht="45" x14ac:dyDescent="0.25">
      <c r="B21" s="4"/>
      <c r="C21" s="16">
        <v>7</v>
      </c>
      <c r="D21" s="15" t="s">
        <v>186</v>
      </c>
      <c r="E21" s="15" t="s">
        <v>182</v>
      </c>
      <c r="F21" s="50" t="s">
        <v>22</v>
      </c>
      <c r="G21" s="9">
        <v>40603</v>
      </c>
      <c r="H21" s="9">
        <v>40765</v>
      </c>
      <c r="I21" s="25">
        <f t="shared" si="0"/>
        <v>162</v>
      </c>
      <c r="J21" s="26">
        <f t="shared" si="1"/>
        <v>5.4</v>
      </c>
      <c r="K21" s="30"/>
      <c r="L21" s="50" t="s">
        <v>22</v>
      </c>
      <c r="M21" s="50">
        <v>166</v>
      </c>
      <c r="N21" s="50">
        <v>166</v>
      </c>
      <c r="O21" s="29" t="s">
        <v>23</v>
      </c>
      <c r="P21" s="50"/>
      <c r="Q21" s="50"/>
      <c r="R21" s="7" t="s">
        <v>161</v>
      </c>
    </row>
    <row r="22" spans="2:18" ht="45" x14ac:dyDescent="0.25">
      <c r="B22" s="4"/>
      <c r="C22" s="16">
        <v>8</v>
      </c>
      <c r="D22" s="15" t="s">
        <v>187</v>
      </c>
      <c r="E22" s="15" t="s">
        <v>182</v>
      </c>
      <c r="F22" s="50" t="s">
        <v>22</v>
      </c>
      <c r="G22" s="9">
        <v>40702</v>
      </c>
      <c r="H22" s="9">
        <v>40971</v>
      </c>
      <c r="I22" s="25">
        <f t="shared" si="0"/>
        <v>269</v>
      </c>
      <c r="J22" s="26">
        <f t="shared" si="1"/>
        <v>8.9666666666666668</v>
      </c>
      <c r="K22" s="30"/>
      <c r="L22" s="50" t="s">
        <v>22</v>
      </c>
      <c r="M22" s="50">
        <v>167</v>
      </c>
      <c r="N22" s="50">
        <v>167</v>
      </c>
      <c r="O22" s="29" t="s">
        <v>23</v>
      </c>
      <c r="P22" s="50"/>
      <c r="Q22" s="50"/>
      <c r="R22" s="7" t="s">
        <v>161</v>
      </c>
    </row>
    <row r="23" spans="2:18" x14ac:dyDescent="0.25">
      <c r="B23" s="4" t="s">
        <v>135</v>
      </c>
      <c r="C23" s="16">
        <v>9</v>
      </c>
      <c r="D23" s="15" t="s">
        <v>188</v>
      </c>
      <c r="E23" s="15" t="s">
        <v>189</v>
      </c>
      <c r="F23" s="50" t="s">
        <v>22</v>
      </c>
      <c r="G23" s="9">
        <v>40909</v>
      </c>
      <c r="H23" s="9">
        <v>41015</v>
      </c>
      <c r="I23" s="25">
        <f t="shared" si="0"/>
        <v>106</v>
      </c>
      <c r="J23" s="26">
        <f t="shared" si="1"/>
        <v>3.5333333333333332</v>
      </c>
      <c r="K23" s="18">
        <f t="shared" si="2"/>
        <v>0.29444444444444445</v>
      </c>
      <c r="L23" s="50" t="s">
        <v>22</v>
      </c>
      <c r="M23" s="50">
        <v>168</v>
      </c>
      <c r="N23" s="50">
        <v>168</v>
      </c>
      <c r="O23" s="50" t="s">
        <v>22</v>
      </c>
      <c r="P23" s="50" t="s">
        <v>33</v>
      </c>
      <c r="Q23" s="50" t="s">
        <v>34</v>
      </c>
      <c r="R23" s="7" t="s">
        <v>173</v>
      </c>
    </row>
    <row r="24" spans="2:18" ht="45" x14ac:dyDescent="0.25">
      <c r="B24" s="4"/>
      <c r="C24" s="16">
        <v>10</v>
      </c>
      <c r="D24" s="15" t="s">
        <v>186</v>
      </c>
      <c r="E24" s="15" t="s">
        <v>182</v>
      </c>
      <c r="F24" s="50" t="s">
        <v>22</v>
      </c>
      <c r="G24" s="9">
        <v>40995</v>
      </c>
      <c r="H24" s="9">
        <v>41274</v>
      </c>
      <c r="I24" s="25">
        <f t="shared" si="0"/>
        <v>279</v>
      </c>
      <c r="J24" s="26">
        <f t="shared" si="1"/>
        <v>9.3000000000000007</v>
      </c>
      <c r="K24" s="30"/>
      <c r="L24" s="50" t="s">
        <v>22</v>
      </c>
      <c r="M24" s="50">
        <v>169</v>
      </c>
      <c r="N24" s="50">
        <v>169</v>
      </c>
      <c r="O24" s="29" t="s">
        <v>23</v>
      </c>
      <c r="P24" s="50"/>
      <c r="Q24" s="50"/>
      <c r="R24" s="7" t="s">
        <v>161</v>
      </c>
    </row>
    <row r="25" spans="2:18" ht="45" x14ac:dyDescent="0.25">
      <c r="B25" s="4" t="s">
        <v>135</v>
      </c>
      <c r="C25" s="16">
        <v>11</v>
      </c>
      <c r="D25" s="15" t="s">
        <v>190</v>
      </c>
      <c r="E25" s="15" t="s">
        <v>182</v>
      </c>
      <c r="F25" s="50" t="s">
        <v>22</v>
      </c>
      <c r="G25" s="9">
        <v>41060</v>
      </c>
      <c r="H25" s="9">
        <v>41397</v>
      </c>
      <c r="I25" s="25">
        <f t="shared" si="0"/>
        <v>337</v>
      </c>
      <c r="J25" s="26">
        <f t="shared" si="1"/>
        <v>11.233333333333333</v>
      </c>
      <c r="K25" s="18">
        <f t="shared" si="2"/>
        <v>0.93611111111111101</v>
      </c>
      <c r="L25" s="50" t="s">
        <v>22</v>
      </c>
      <c r="M25" s="50">
        <v>170</v>
      </c>
      <c r="N25" s="50">
        <v>170</v>
      </c>
      <c r="O25" s="50" t="s">
        <v>22</v>
      </c>
      <c r="P25" s="50" t="s">
        <v>33</v>
      </c>
      <c r="Q25" s="50" t="s">
        <v>34</v>
      </c>
      <c r="R25" s="7"/>
    </row>
    <row r="26" spans="2:18" ht="30" x14ac:dyDescent="0.25">
      <c r="B26" s="4"/>
      <c r="C26" s="16">
        <v>14</v>
      </c>
      <c r="D26" s="15" t="s">
        <v>191</v>
      </c>
      <c r="E26" s="15" t="s">
        <v>189</v>
      </c>
      <c r="F26" s="50" t="s">
        <v>22</v>
      </c>
      <c r="G26" s="9">
        <v>41183</v>
      </c>
      <c r="H26" s="9">
        <v>41639</v>
      </c>
      <c r="I26" s="25">
        <f>+H26-G26</f>
        <v>456</v>
      </c>
      <c r="J26" s="26">
        <f>+I26/30</f>
        <v>15.2</v>
      </c>
      <c r="K26" s="30"/>
      <c r="L26" s="50" t="s">
        <v>23</v>
      </c>
      <c r="M26" s="50">
        <v>173</v>
      </c>
      <c r="N26" s="50">
        <v>178</v>
      </c>
      <c r="O26" s="29" t="s">
        <v>23</v>
      </c>
      <c r="P26" s="50"/>
      <c r="Q26" s="50"/>
      <c r="R26" s="7" t="s">
        <v>157</v>
      </c>
    </row>
    <row r="27" spans="2:18" ht="45" x14ac:dyDescent="0.25">
      <c r="B27" s="4"/>
      <c r="C27" s="16">
        <v>12</v>
      </c>
      <c r="D27" s="15" t="s">
        <v>192</v>
      </c>
      <c r="E27" s="15" t="s">
        <v>182</v>
      </c>
      <c r="F27" s="50" t="s">
        <v>22</v>
      </c>
      <c r="G27" s="9">
        <v>41232</v>
      </c>
      <c r="H27" s="9">
        <v>41470</v>
      </c>
      <c r="I27" s="25">
        <f t="shared" si="0"/>
        <v>238</v>
      </c>
      <c r="J27" s="26">
        <f t="shared" si="1"/>
        <v>7.9333333333333336</v>
      </c>
      <c r="K27" s="30"/>
      <c r="L27" s="50" t="s">
        <v>22</v>
      </c>
      <c r="M27" s="50">
        <v>171</v>
      </c>
      <c r="N27" s="50">
        <v>171</v>
      </c>
      <c r="O27" s="29" t="s">
        <v>23</v>
      </c>
      <c r="P27" s="50"/>
      <c r="Q27" s="50"/>
      <c r="R27" s="7" t="s">
        <v>161</v>
      </c>
    </row>
    <row r="28" spans="2:18" ht="45" x14ac:dyDescent="0.25">
      <c r="B28" s="4" t="s">
        <v>135</v>
      </c>
      <c r="C28" s="16">
        <v>13</v>
      </c>
      <c r="D28" s="15" t="s">
        <v>193</v>
      </c>
      <c r="E28" s="15" t="s">
        <v>182</v>
      </c>
      <c r="F28" s="50" t="s">
        <v>22</v>
      </c>
      <c r="G28" s="9">
        <v>41426</v>
      </c>
      <c r="H28" s="9">
        <v>41565</v>
      </c>
      <c r="I28" s="25">
        <f t="shared" si="0"/>
        <v>139</v>
      </c>
      <c r="J28" s="26">
        <f t="shared" si="1"/>
        <v>4.6333333333333337</v>
      </c>
      <c r="K28" s="18">
        <f t="shared" si="2"/>
        <v>0.38611111111111113</v>
      </c>
      <c r="L28" s="50" t="s">
        <v>22</v>
      </c>
      <c r="M28" s="50">
        <v>172</v>
      </c>
      <c r="N28" s="50">
        <v>172</v>
      </c>
      <c r="O28" s="50" t="s">
        <v>22</v>
      </c>
      <c r="P28" s="50" t="s">
        <v>33</v>
      </c>
      <c r="Q28" s="50" t="s">
        <v>34</v>
      </c>
      <c r="R28" s="7"/>
    </row>
    <row r="29" spans="2:18" ht="33" customHeight="1" x14ac:dyDescent="0.25">
      <c r="K29" s="18">
        <f>SUM(K15:K28)</f>
        <v>17.333333333333332</v>
      </c>
    </row>
    <row r="30" spans="2:18" ht="36" x14ac:dyDescent="0.25">
      <c r="C30" s="49" t="s">
        <v>71</v>
      </c>
      <c r="D30" s="31">
        <f>+K15+K19+K23+K25+K28</f>
        <v>17.333333333333332</v>
      </c>
      <c r="E30" s="63" t="s">
        <v>22</v>
      </c>
    </row>
    <row r="31" spans="2:18" x14ac:dyDescent="0.25">
      <c r="C31" s="49" t="s">
        <v>72</v>
      </c>
      <c r="D31" s="50">
        <v>8</v>
      </c>
    </row>
    <row r="32" spans="2:18" x14ac:dyDescent="0.25">
      <c r="C32" s="49" t="s">
        <v>73</v>
      </c>
      <c r="D32" s="31">
        <f>+D30-D31</f>
        <v>9.3333333333333321</v>
      </c>
    </row>
    <row r="33" spans="3:7" ht="36" x14ac:dyDescent="0.25">
      <c r="C33" s="49" t="s">
        <v>75</v>
      </c>
      <c r="D33" s="31">
        <f>+K15+K19+K23+K25+K28</f>
        <v>17.333333333333332</v>
      </c>
      <c r="E33" s="63" t="s">
        <v>22</v>
      </c>
    </row>
    <row r="34" spans="3:7" ht="30" x14ac:dyDescent="0.25">
      <c r="C34" s="49" t="s">
        <v>76</v>
      </c>
      <c r="D34" s="50">
        <v>5</v>
      </c>
      <c r="E34" s="48" t="s">
        <v>129</v>
      </c>
      <c r="F34" s="48" t="s">
        <v>130</v>
      </c>
    </row>
    <row r="35" spans="3:7" x14ac:dyDescent="0.25">
      <c r="C35" s="49" t="s">
        <v>74</v>
      </c>
      <c r="D35" s="31">
        <f>+D33-D34</f>
        <v>12.333333333333332</v>
      </c>
      <c r="E35" s="19">
        <f>+K19+K23+K25+K28</f>
        <v>3.8972222222222217</v>
      </c>
      <c r="F35" s="19">
        <f>+K15</f>
        <v>13.43611111111111</v>
      </c>
      <c r="G35" s="42"/>
    </row>
    <row r="36" spans="3:7" x14ac:dyDescent="0.25">
      <c r="E36" s="42"/>
      <c r="F36" s="42"/>
    </row>
    <row r="37" spans="3:7" x14ac:dyDescent="0.25">
      <c r="E37" s="42"/>
      <c r="F37" s="42"/>
    </row>
  </sheetData>
  <mergeCells count="11">
    <mergeCell ref="H7:K7"/>
    <mergeCell ref="C11:E11"/>
    <mergeCell ref="C12:E12"/>
    <mergeCell ref="P13:Q13"/>
    <mergeCell ref="G14:H14"/>
    <mergeCell ref="H6:K6"/>
    <mergeCell ref="D4:D5"/>
    <mergeCell ref="E4:E5"/>
    <mergeCell ref="F4:F5"/>
    <mergeCell ref="G4:G5"/>
    <mergeCell ref="H4:K5"/>
  </mergeCells>
  <conditionalFormatting sqref="A1:XFD1048576">
    <cfRule type="cellIs" dxfId="21" priority="1" operator="equal">
      <formula>"SI"</formula>
    </cfRule>
    <cfRule type="cellIs" dxfId="20" priority="2" operator="equal">
      <formula>"NO"</formula>
    </cfRule>
  </conditionalFormatting>
  <pageMargins left="0.7" right="0.7" top="0.75" bottom="0.75" header="0.3" footer="0.3"/>
  <pageSetup scale="2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86"/>
  <sheetViews>
    <sheetView zoomScale="85" zoomScaleNormal="85" zoomScaleSheetLayoutView="10" workbookViewId="0">
      <selection activeCell="E7" sqref="E7"/>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7" width="16.42578125" style="11" customWidth="1"/>
    <col min="18" max="18" width="41.140625" style="4" customWidth="1"/>
    <col min="19" max="16384" width="11.42578125" style="4"/>
  </cols>
  <sheetData>
    <row r="2" spans="2:18" ht="29.1" x14ac:dyDescent="0.35">
      <c r="B2" s="12" t="s">
        <v>16</v>
      </c>
      <c r="C2" s="3" t="s">
        <v>17</v>
      </c>
    </row>
    <row r="3" spans="2:18" ht="14.45" x14ac:dyDescent="0.35">
      <c r="B3" s="12"/>
      <c r="C3" s="3"/>
    </row>
    <row r="4" spans="2:18" x14ac:dyDescent="0.25">
      <c r="B4" s="12"/>
      <c r="C4" s="48" t="s">
        <v>93</v>
      </c>
      <c r="D4" s="85" t="s">
        <v>56</v>
      </c>
      <c r="E4" s="85" t="s">
        <v>25</v>
      </c>
      <c r="F4" s="85" t="s">
        <v>57</v>
      </c>
      <c r="G4" s="85" t="s">
        <v>26</v>
      </c>
      <c r="H4" s="80" t="s">
        <v>29</v>
      </c>
      <c r="I4" s="80"/>
      <c r="J4" s="80"/>
      <c r="K4" s="80"/>
    </row>
    <row r="5" spans="2:18" ht="35.25" customHeight="1" x14ac:dyDescent="0.25">
      <c r="B5" s="12"/>
      <c r="C5" s="27" t="s">
        <v>194</v>
      </c>
      <c r="D5" s="86"/>
      <c r="E5" s="86"/>
      <c r="F5" s="86" t="s">
        <v>57</v>
      </c>
      <c r="G5" s="86"/>
      <c r="H5" s="80"/>
      <c r="I5" s="80"/>
      <c r="J5" s="80"/>
      <c r="K5" s="80"/>
    </row>
    <row r="6" spans="2:18" ht="45" x14ac:dyDescent="0.25">
      <c r="C6" s="2" t="s">
        <v>95</v>
      </c>
      <c r="D6" s="50" t="s">
        <v>195</v>
      </c>
      <c r="E6" s="50" t="s">
        <v>196</v>
      </c>
      <c r="F6" s="9">
        <v>29727</v>
      </c>
      <c r="G6" s="63" t="s">
        <v>22</v>
      </c>
      <c r="H6" s="87"/>
      <c r="I6" s="87"/>
      <c r="J6" s="87"/>
      <c r="K6" s="87"/>
    </row>
    <row r="7" spans="2:18" ht="36" x14ac:dyDescent="0.25">
      <c r="C7" s="2" t="s">
        <v>96</v>
      </c>
      <c r="D7" s="50" t="s">
        <v>197</v>
      </c>
      <c r="E7" s="50" t="s">
        <v>198</v>
      </c>
      <c r="F7" s="9">
        <v>30670</v>
      </c>
      <c r="G7" s="63" t="s">
        <v>22</v>
      </c>
      <c r="H7" s="87"/>
      <c r="I7" s="87"/>
      <c r="J7" s="87"/>
      <c r="K7" s="87"/>
    </row>
    <row r="8" spans="2:18" ht="14.45" x14ac:dyDescent="0.35">
      <c r="C8" s="14"/>
      <c r="D8" s="14"/>
      <c r="E8" s="14"/>
      <c r="F8" s="14"/>
      <c r="G8" s="14"/>
      <c r="H8" s="14"/>
    </row>
    <row r="9" spans="2:18" ht="45" x14ac:dyDescent="0.25">
      <c r="C9" s="2" t="s">
        <v>53</v>
      </c>
      <c r="D9" s="63" t="s">
        <v>22</v>
      </c>
      <c r="E9" s="14"/>
      <c r="F9" s="14"/>
      <c r="G9" s="14"/>
      <c r="H9" s="14"/>
    </row>
    <row r="11" spans="2:18" ht="45" customHeight="1" x14ac:dyDescent="0.25">
      <c r="C11" s="81" t="s">
        <v>97</v>
      </c>
      <c r="D11" s="81"/>
      <c r="E11" s="81"/>
    </row>
    <row r="12" spans="2:18" ht="45" customHeight="1" x14ac:dyDescent="0.25">
      <c r="C12" s="82" t="s">
        <v>98</v>
      </c>
      <c r="D12" s="83"/>
      <c r="E12" s="84"/>
    </row>
    <row r="13" spans="2:18" x14ac:dyDescent="0.25">
      <c r="P13" s="80" t="s">
        <v>70</v>
      </c>
      <c r="Q13" s="80"/>
    </row>
    <row r="14" spans="2:18" ht="60" x14ac:dyDescent="0.25">
      <c r="B14" s="4"/>
      <c r="C14" s="48" t="s">
        <v>35</v>
      </c>
      <c r="D14" s="48" t="s">
        <v>27</v>
      </c>
      <c r="E14" s="48" t="s">
        <v>28</v>
      </c>
      <c r="F14" s="48" t="s">
        <v>52</v>
      </c>
      <c r="G14" s="80" t="s">
        <v>21</v>
      </c>
      <c r="H14" s="80"/>
      <c r="I14" s="48" t="s">
        <v>30</v>
      </c>
      <c r="J14" s="48" t="s">
        <v>31</v>
      </c>
      <c r="K14" s="48" t="s">
        <v>32</v>
      </c>
      <c r="L14" s="48" t="s">
        <v>38</v>
      </c>
      <c r="M14" s="48" t="s">
        <v>62</v>
      </c>
      <c r="N14" s="48" t="s">
        <v>63</v>
      </c>
      <c r="O14" s="48" t="s">
        <v>26</v>
      </c>
      <c r="P14" s="48" t="s">
        <v>33</v>
      </c>
      <c r="Q14" s="48" t="s">
        <v>34</v>
      </c>
      <c r="R14" s="48" t="s">
        <v>29</v>
      </c>
    </row>
    <row r="15" spans="2:18" ht="30" x14ac:dyDescent="0.25">
      <c r="B15" s="4"/>
      <c r="C15" s="16">
        <v>1</v>
      </c>
      <c r="D15" s="15" t="s">
        <v>199</v>
      </c>
      <c r="E15" s="15" t="s">
        <v>200</v>
      </c>
      <c r="F15" s="50" t="s">
        <v>22</v>
      </c>
      <c r="G15" s="9">
        <v>30774</v>
      </c>
      <c r="H15" s="9">
        <v>31320</v>
      </c>
      <c r="I15" s="25">
        <f t="shared" ref="I15:I41" si="0">+H15-G15</f>
        <v>546</v>
      </c>
      <c r="J15" s="26">
        <f t="shared" ref="J15:J41" si="1">+I15/30</f>
        <v>18.2</v>
      </c>
      <c r="K15" s="18">
        <f>+J15/12</f>
        <v>1.5166666666666666</v>
      </c>
      <c r="L15" s="50" t="s">
        <v>22</v>
      </c>
      <c r="M15" s="50">
        <v>194</v>
      </c>
      <c r="N15" s="50">
        <v>194</v>
      </c>
      <c r="O15" s="50" t="s">
        <v>22</v>
      </c>
      <c r="P15" s="50" t="s">
        <v>33</v>
      </c>
      <c r="Q15" s="50"/>
      <c r="R15" s="7"/>
    </row>
    <row r="16" spans="2:18" ht="30" x14ac:dyDescent="0.25">
      <c r="B16" s="4"/>
      <c r="C16" s="16">
        <v>2</v>
      </c>
      <c r="D16" s="15" t="s">
        <v>199</v>
      </c>
      <c r="E16" s="15" t="s">
        <v>200</v>
      </c>
      <c r="F16" s="50" t="s">
        <v>22</v>
      </c>
      <c r="G16" s="9">
        <v>31321</v>
      </c>
      <c r="H16" s="9">
        <v>32781</v>
      </c>
      <c r="I16" s="25">
        <f t="shared" si="0"/>
        <v>1460</v>
      </c>
      <c r="J16" s="26">
        <f t="shared" si="1"/>
        <v>48.666666666666664</v>
      </c>
      <c r="K16" s="18">
        <f>+J16/12</f>
        <v>4.0555555555555554</v>
      </c>
      <c r="L16" s="50" t="s">
        <v>22</v>
      </c>
      <c r="M16" s="50">
        <v>194</v>
      </c>
      <c r="N16" s="50">
        <v>194</v>
      </c>
      <c r="O16" s="50" t="s">
        <v>22</v>
      </c>
      <c r="P16" s="50" t="s">
        <v>33</v>
      </c>
      <c r="Q16" s="50" t="s">
        <v>34</v>
      </c>
      <c r="R16" s="7"/>
    </row>
    <row r="17" spans="2:18" ht="30" x14ac:dyDescent="0.25">
      <c r="B17" s="4"/>
      <c r="C17" s="16">
        <v>3</v>
      </c>
      <c r="D17" s="15" t="s">
        <v>199</v>
      </c>
      <c r="E17" s="15" t="s">
        <v>200</v>
      </c>
      <c r="F17" s="50" t="s">
        <v>22</v>
      </c>
      <c r="G17" s="9">
        <v>32782</v>
      </c>
      <c r="H17" s="9">
        <v>33384</v>
      </c>
      <c r="I17" s="25">
        <f t="shared" si="0"/>
        <v>602</v>
      </c>
      <c r="J17" s="26">
        <f t="shared" si="1"/>
        <v>20.066666666666666</v>
      </c>
      <c r="K17" s="18">
        <f>+J17/12</f>
        <v>1.6722222222222223</v>
      </c>
      <c r="L17" s="50" t="s">
        <v>22</v>
      </c>
      <c r="M17" s="50">
        <v>194</v>
      </c>
      <c r="N17" s="50">
        <v>194</v>
      </c>
      <c r="O17" s="50" t="s">
        <v>22</v>
      </c>
      <c r="P17" s="50" t="s">
        <v>33</v>
      </c>
      <c r="Q17" s="50"/>
      <c r="R17" s="7"/>
    </row>
    <row r="18" spans="2:18" ht="45" x14ac:dyDescent="0.25">
      <c r="B18" s="4"/>
      <c r="C18" s="16">
        <v>4</v>
      </c>
      <c r="D18" s="15" t="s">
        <v>201</v>
      </c>
      <c r="E18" s="15" t="s">
        <v>200</v>
      </c>
      <c r="F18" s="29" t="s">
        <v>23</v>
      </c>
      <c r="G18" s="9">
        <v>33393</v>
      </c>
      <c r="H18" s="9">
        <v>33496</v>
      </c>
      <c r="I18" s="25">
        <f t="shared" si="0"/>
        <v>103</v>
      </c>
      <c r="J18" s="26">
        <f t="shared" si="1"/>
        <v>3.4333333333333331</v>
      </c>
      <c r="K18" s="30"/>
      <c r="L18" s="50" t="s">
        <v>22</v>
      </c>
      <c r="M18" s="50">
        <v>195</v>
      </c>
      <c r="N18" s="50">
        <v>195</v>
      </c>
      <c r="O18" s="29" t="s">
        <v>23</v>
      </c>
      <c r="P18" s="50"/>
      <c r="Q18" s="50"/>
      <c r="R18" s="7" t="s">
        <v>202</v>
      </c>
    </row>
    <row r="19" spans="2:18" ht="30" x14ac:dyDescent="0.25">
      <c r="B19" s="4"/>
      <c r="C19" s="16">
        <v>5</v>
      </c>
      <c r="D19" s="15" t="s">
        <v>203</v>
      </c>
      <c r="E19" s="15" t="s">
        <v>200</v>
      </c>
      <c r="F19" s="50" t="s">
        <v>22</v>
      </c>
      <c r="G19" s="9">
        <v>33497</v>
      </c>
      <c r="H19" s="9">
        <v>34389</v>
      </c>
      <c r="I19" s="25">
        <f t="shared" si="0"/>
        <v>892</v>
      </c>
      <c r="J19" s="26">
        <f t="shared" si="1"/>
        <v>29.733333333333334</v>
      </c>
      <c r="K19" s="18">
        <f t="shared" ref="K19:K26" si="2">+J19/12</f>
        <v>2.4777777777777779</v>
      </c>
      <c r="L19" s="50" t="s">
        <v>22</v>
      </c>
      <c r="M19" s="50">
        <v>196</v>
      </c>
      <c r="N19" s="50">
        <v>196</v>
      </c>
      <c r="O19" s="50" t="s">
        <v>22</v>
      </c>
      <c r="P19" s="50" t="s">
        <v>33</v>
      </c>
      <c r="Q19" s="50"/>
      <c r="R19" s="7"/>
    </row>
    <row r="20" spans="2:18" ht="30" x14ac:dyDescent="0.25">
      <c r="B20" s="4"/>
      <c r="C20" s="16">
        <v>15</v>
      </c>
      <c r="D20" s="15" t="s">
        <v>204</v>
      </c>
      <c r="E20" s="15" t="s">
        <v>200</v>
      </c>
      <c r="F20" s="50" t="s">
        <v>22</v>
      </c>
      <c r="G20" s="9">
        <v>34819</v>
      </c>
      <c r="H20" s="9">
        <v>35064</v>
      </c>
      <c r="I20" s="25">
        <f t="shared" si="0"/>
        <v>245</v>
      </c>
      <c r="J20" s="26">
        <f t="shared" si="1"/>
        <v>8.1666666666666661</v>
      </c>
      <c r="K20" s="18">
        <f t="shared" si="2"/>
        <v>0.68055555555555547</v>
      </c>
      <c r="L20" s="50" t="s">
        <v>22</v>
      </c>
      <c r="M20" s="50">
        <v>218</v>
      </c>
      <c r="N20" s="50">
        <v>218</v>
      </c>
      <c r="O20" s="50" t="s">
        <v>22</v>
      </c>
      <c r="P20" s="50" t="s">
        <v>33</v>
      </c>
      <c r="Q20" s="50" t="s">
        <v>34</v>
      </c>
      <c r="R20" s="7"/>
    </row>
    <row r="21" spans="2:18" ht="30" x14ac:dyDescent="0.25">
      <c r="B21" s="4"/>
      <c r="C21" s="16">
        <v>16</v>
      </c>
      <c r="D21" s="15" t="s">
        <v>204</v>
      </c>
      <c r="E21" s="15" t="s">
        <v>200</v>
      </c>
      <c r="F21" s="50" t="s">
        <v>22</v>
      </c>
      <c r="G21" s="9">
        <v>35110</v>
      </c>
      <c r="H21" s="9">
        <v>35246</v>
      </c>
      <c r="I21" s="25">
        <f t="shared" si="0"/>
        <v>136</v>
      </c>
      <c r="J21" s="26">
        <f t="shared" si="1"/>
        <v>4.5333333333333332</v>
      </c>
      <c r="K21" s="18">
        <f t="shared" si="2"/>
        <v>0.37777777777777777</v>
      </c>
      <c r="L21" s="50" t="s">
        <v>22</v>
      </c>
      <c r="M21" s="50">
        <v>218</v>
      </c>
      <c r="N21" s="50">
        <v>219</v>
      </c>
      <c r="O21" s="50" t="s">
        <v>22</v>
      </c>
      <c r="P21" s="50" t="s">
        <v>33</v>
      </c>
      <c r="Q21" s="50" t="s">
        <v>34</v>
      </c>
      <c r="R21" s="7"/>
    </row>
    <row r="22" spans="2:18" ht="30" x14ac:dyDescent="0.25">
      <c r="B22" s="4"/>
      <c r="C22" s="16">
        <v>17</v>
      </c>
      <c r="D22" s="15" t="s">
        <v>204</v>
      </c>
      <c r="E22" s="15" t="s">
        <v>200</v>
      </c>
      <c r="F22" s="50" t="s">
        <v>22</v>
      </c>
      <c r="G22" s="9">
        <v>35248</v>
      </c>
      <c r="H22" s="9">
        <v>35279</v>
      </c>
      <c r="I22" s="25">
        <f t="shared" si="0"/>
        <v>31</v>
      </c>
      <c r="J22" s="26">
        <f t="shared" si="1"/>
        <v>1.0333333333333334</v>
      </c>
      <c r="K22" s="18">
        <f t="shared" si="2"/>
        <v>8.6111111111111124E-2</v>
      </c>
      <c r="L22" s="50" t="s">
        <v>22</v>
      </c>
      <c r="M22" s="50">
        <v>219</v>
      </c>
      <c r="N22" s="50">
        <v>219</v>
      </c>
      <c r="O22" s="50" t="s">
        <v>22</v>
      </c>
      <c r="P22" s="50" t="s">
        <v>33</v>
      </c>
      <c r="Q22" s="50" t="s">
        <v>34</v>
      </c>
      <c r="R22" s="7"/>
    </row>
    <row r="23" spans="2:18" ht="30" x14ac:dyDescent="0.25">
      <c r="B23" s="4"/>
      <c r="C23" s="16">
        <v>18</v>
      </c>
      <c r="D23" s="15" t="s">
        <v>204</v>
      </c>
      <c r="E23" s="15" t="s">
        <v>200</v>
      </c>
      <c r="F23" s="50" t="s">
        <v>22</v>
      </c>
      <c r="G23" s="9">
        <v>35293</v>
      </c>
      <c r="H23" s="9">
        <v>35353</v>
      </c>
      <c r="I23" s="25">
        <f t="shared" si="0"/>
        <v>60</v>
      </c>
      <c r="J23" s="26">
        <f t="shared" si="1"/>
        <v>2</v>
      </c>
      <c r="K23" s="18">
        <f t="shared" si="2"/>
        <v>0.16666666666666666</v>
      </c>
      <c r="L23" s="50" t="s">
        <v>22</v>
      </c>
      <c r="M23" s="50">
        <v>219</v>
      </c>
      <c r="N23" s="50">
        <v>219</v>
      </c>
      <c r="O23" s="50" t="s">
        <v>22</v>
      </c>
      <c r="P23" s="50" t="s">
        <v>33</v>
      </c>
      <c r="Q23" s="50" t="s">
        <v>34</v>
      </c>
      <c r="R23" s="7"/>
    </row>
    <row r="24" spans="2:18" ht="30" x14ac:dyDescent="0.25">
      <c r="B24" s="4"/>
      <c r="C24" s="16">
        <v>19</v>
      </c>
      <c r="D24" s="15" t="s">
        <v>204</v>
      </c>
      <c r="E24" s="15" t="s">
        <v>200</v>
      </c>
      <c r="F24" s="50" t="s">
        <v>22</v>
      </c>
      <c r="G24" s="9">
        <v>35370</v>
      </c>
      <c r="H24" s="9">
        <v>35461</v>
      </c>
      <c r="I24" s="25">
        <f t="shared" si="0"/>
        <v>91</v>
      </c>
      <c r="J24" s="26">
        <f t="shared" si="1"/>
        <v>3.0333333333333332</v>
      </c>
      <c r="K24" s="18">
        <f t="shared" si="2"/>
        <v>0.25277777777777777</v>
      </c>
      <c r="L24" s="50" t="s">
        <v>22</v>
      </c>
      <c r="M24" s="50">
        <v>219</v>
      </c>
      <c r="N24" s="50">
        <v>220</v>
      </c>
      <c r="O24" s="50" t="s">
        <v>22</v>
      </c>
      <c r="P24" s="50" t="s">
        <v>33</v>
      </c>
      <c r="Q24" s="50" t="s">
        <v>34</v>
      </c>
      <c r="R24" s="7"/>
    </row>
    <row r="25" spans="2:18" ht="30" x14ac:dyDescent="0.25">
      <c r="B25" s="4"/>
      <c r="C25" s="16">
        <v>20</v>
      </c>
      <c r="D25" s="15" t="s">
        <v>204</v>
      </c>
      <c r="E25" s="15" t="s">
        <v>200</v>
      </c>
      <c r="F25" s="50" t="s">
        <v>22</v>
      </c>
      <c r="G25" s="9">
        <v>35471</v>
      </c>
      <c r="H25" s="9">
        <v>35626</v>
      </c>
      <c r="I25" s="25">
        <f t="shared" si="0"/>
        <v>155</v>
      </c>
      <c r="J25" s="26">
        <f t="shared" si="1"/>
        <v>5.166666666666667</v>
      </c>
      <c r="K25" s="18">
        <f t="shared" si="2"/>
        <v>0.43055555555555558</v>
      </c>
      <c r="L25" s="50" t="s">
        <v>22</v>
      </c>
      <c r="M25" s="50">
        <v>220</v>
      </c>
      <c r="N25" s="50">
        <v>220</v>
      </c>
      <c r="O25" s="50" t="s">
        <v>22</v>
      </c>
      <c r="P25" s="50" t="s">
        <v>33</v>
      </c>
      <c r="Q25" s="50" t="s">
        <v>34</v>
      </c>
      <c r="R25" s="7"/>
    </row>
    <row r="26" spans="2:18" ht="30" x14ac:dyDescent="0.25">
      <c r="B26" s="4"/>
      <c r="C26" s="16">
        <v>21</v>
      </c>
      <c r="D26" s="15" t="s">
        <v>204</v>
      </c>
      <c r="E26" s="15" t="s">
        <v>200</v>
      </c>
      <c r="F26" s="50" t="s">
        <v>22</v>
      </c>
      <c r="G26" s="9">
        <v>35634</v>
      </c>
      <c r="H26" s="9">
        <v>35903</v>
      </c>
      <c r="I26" s="25">
        <f t="shared" si="0"/>
        <v>269</v>
      </c>
      <c r="J26" s="26">
        <f t="shared" si="1"/>
        <v>8.9666666666666668</v>
      </c>
      <c r="K26" s="18">
        <f t="shared" si="2"/>
        <v>0.74722222222222223</v>
      </c>
      <c r="L26" s="50" t="s">
        <v>22</v>
      </c>
      <c r="M26" s="50">
        <v>220</v>
      </c>
      <c r="N26" s="50">
        <v>221</v>
      </c>
      <c r="O26" s="50" t="s">
        <v>22</v>
      </c>
      <c r="P26" s="50" t="s">
        <v>33</v>
      </c>
      <c r="Q26" s="50" t="s">
        <v>34</v>
      </c>
      <c r="R26" s="7"/>
    </row>
    <row r="27" spans="2:18" ht="30" x14ac:dyDescent="0.25">
      <c r="B27" s="4"/>
      <c r="C27" s="16">
        <v>22</v>
      </c>
      <c r="D27" s="15" t="s">
        <v>204</v>
      </c>
      <c r="E27" s="15" t="s">
        <v>200</v>
      </c>
      <c r="F27" s="50" t="s">
        <v>22</v>
      </c>
      <c r="G27" s="9">
        <v>35845</v>
      </c>
      <c r="H27" s="9">
        <v>36087</v>
      </c>
      <c r="I27" s="25">
        <f t="shared" si="0"/>
        <v>242</v>
      </c>
      <c r="J27" s="26">
        <f t="shared" si="1"/>
        <v>8.0666666666666664</v>
      </c>
      <c r="K27" s="30"/>
      <c r="L27" s="50" t="s">
        <v>22</v>
      </c>
      <c r="M27" s="50">
        <v>221</v>
      </c>
      <c r="N27" s="50">
        <v>221</v>
      </c>
      <c r="O27" s="29" t="s">
        <v>23</v>
      </c>
      <c r="P27" s="50"/>
      <c r="Q27" s="50"/>
      <c r="R27" s="7" t="s">
        <v>161</v>
      </c>
    </row>
    <row r="28" spans="2:18" ht="30" x14ac:dyDescent="0.25">
      <c r="B28" s="4"/>
      <c r="C28" s="16">
        <v>33</v>
      </c>
      <c r="D28" s="15" t="s">
        <v>205</v>
      </c>
      <c r="E28" s="15" t="s">
        <v>200</v>
      </c>
      <c r="F28" s="50" t="s">
        <v>22</v>
      </c>
      <c r="G28" s="9">
        <v>35976</v>
      </c>
      <c r="H28" s="9">
        <v>36100</v>
      </c>
      <c r="I28" s="25">
        <f t="shared" si="0"/>
        <v>124</v>
      </c>
      <c r="J28" s="26">
        <f t="shared" si="1"/>
        <v>4.1333333333333337</v>
      </c>
      <c r="K28" s="18">
        <f>+J28/12</f>
        <v>0.3444444444444445</v>
      </c>
      <c r="L28" s="50" t="s">
        <v>22</v>
      </c>
      <c r="M28" s="50">
        <v>232</v>
      </c>
      <c r="N28" s="50">
        <v>232</v>
      </c>
      <c r="O28" s="50" t="s">
        <v>22</v>
      </c>
      <c r="P28" s="50" t="s">
        <v>33</v>
      </c>
      <c r="Q28" s="50" t="s">
        <v>34</v>
      </c>
      <c r="R28" s="7"/>
    </row>
    <row r="29" spans="2:18" ht="30" x14ac:dyDescent="0.25">
      <c r="B29" s="4"/>
      <c r="C29" s="16">
        <v>23</v>
      </c>
      <c r="D29" s="15" t="s">
        <v>204</v>
      </c>
      <c r="E29" s="15" t="s">
        <v>200</v>
      </c>
      <c r="F29" s="50" t="s">
        <v>22</v>
      </c>
      <c r="G29" s="9">
        <v>36117</v>
      </c>
      <c r="H29" s="9">
        <v>36298</v>
      </c>
      <c r="I29" s="25">
        <f t="shared" si="0"/>
        <v>181</v>
      </c>
      <c r="J29" s="26">
        <f t="shared" si="1"/>
        <v>6.0333333333333332</v>
      </c>
      <c r="K29" s="18">
        <f>+J29/12</f>
        <v>0.50277777777777777</v>
      </c>
      <c r="L29" s="50" t="s">
        <v>22</v>
      </c>
      <c r="M29" s="50">
        <v>221</v>
      </c>
      <c r="N29" s="50">
        <v>222</v>
      </c>
      <c r="O29" s="50" t="s">
        <v>22</v>
      </c>
      <c r="P29" s="50" t="s">
        <v>33</v>
      </c>
      <c r="Q29" s="50" t="s">
        <v>34</v>
      </c>
      <c r="R29" s="7"/>
    </row>
    <row r="30" spans="2:18" ht="30" x14ac:dyDescent="0.25">
      <c r="B30" s="4"/>
      <c r="C30" s="16">
        <v>24</v>
      </c>
      <c r="D30" s="15" t="s">
        <v>204</v>
      </c>
      <c r="E30" s="15" t="s">
        <v>200</v>
      </c>
      <c r="F30" s="50" t="s">
        <v>22</v>
      </c>
      <c r="G30" s="9">
        <v>36300</v>
      </c>
      <c r="H30" s="9">
        <v>36664</v>
      </c>
      <c r="I30" s="25">
        <f t="shared" si="0"/>
        <v>364</v>
      </c>
      <c r="J30" s="26">
        <f t="shared" si="1"/>
        <v>12.133333333333333</v>
      </c>
      <c r="K30" s="18">
        <f>+J30/12</f>
        <v>1.0111111111111111</v>
      </c>
      <c r="L30" s="50" t="s">
        <v>22</v>
      </c>
      <c r="M30" s="50">
        <v>222</v>
      </c>
      <c r="N30" s="50">
        <v>222</v>
      </c>
      <c r="O30" s="50" t="s">
        <v>22</v>
      </c>
      <c r="P30" s="50" t="s">
        <v>33</v>
      </c>
      <c r="Q30" s="50" t="s">
        <v>34</v>
      </c>
      <c r="R30" s="7"/>
    </row>
    <row r="31" spans="2:18" ht="30" x14ac:dyDescent="0.25">
      <c r="B31" s="4"/>
      <c r="C31" s="16">
        <v>29</v>
      </c>
      <c r="D31" s="15" t="s">
        <v>206</v>
      </c>
      <c r="E31" s="15" t="s">
        <v>205</v>
      </c>
      <c r="F31" s="50" t="s">
        <v>22</v>
      </c>
      <c r="G31" s="9">
        <v>36370</v>
      </c>
      <c r="H31" s="9">
        <v>36565</v>
      </c>
      <c r="I31" s="25">
        <f t="shared" si="0"/>
        <v>195</v>
      </c>
      <c r="J31" s="26">
        <f t="shared" si="1"/>
        <v>6.5</v>
      </c>
      <c r="K31" s="30"/>
      <c r="L31" s="50" t="s">
        <v>22</v>
      </c>
      <c r="M31" s="50">
        <v>226</v>
      </c>
      <c r="N31" s="50">
        <v>228</v>
      </c>
      <c r="O31" s="29" t="s">
        <v>23</v>
      </c>
      <c r="P31" s="50"/>
      <c r="Q31" s="50"/>
      <c r="R31" s="7" t="s">
        <v>207</v>
      </c>
    </row>
    <row r="32" spans="2:18" ht="30" x14ac:dyDescent="0.25">
      <c r="B32" s="4"/>
      <c r="C32" s="16">
        <v>25</v>
      </c>
      <c r="D32" s="15" t="s">
        <v>204</v>
      </c>
      <c r="E32" s="15" t="s">
        <v>200</v>
      </c>
      <c r="F32" s="50" t="s">
        <v>22</v>
      </c>
      <c r="G32" s="9">
        <v>36668</v>
      </c>
      <c r="H32" s="9">
        <v>36882</v>
      </c>
      <c r="I32" s="25">
        <f t="shared" si="0"/>
        <v>214</v>
      </c>
      <c r="J32" s="26">
        <f t="shared" si="1"/>
        <v>7.1333333333333337</v>
      </c>
      <c r="K32" s="18">
        <f>+J32/12</f>
        <v>0.59444444444444444</v>
      </c>
      <c r="L32" s="50" t="s">
        <v>22</v>
      </c>
      <c r="M32" s="50">
        <v>222</v>
      </c>
      <c r="N32" s="50">
        <v>223</v>
      </c>
      <c r="O32" s="50" t="s">
        <v>22</v>
      </c>
      <c r="P32" s="50" t="s">
        <v>33</v>
      </c>
      <c r="Q32" s="50" t="s">
        <v>34</v>
      </c>
      <c r="R32" s="7"/>
    </row>
    <row r="33" spans="2:18" ht="30" x14ac:dyDescent="0.25">
      <c r="B33" s="4"/>
      <c r="C33" s="16">
        <v>26</v>
      </c>
      <c r="D33" s="15" t="s">
        <v>204</v>
      </c>
      <c r="E33" s="15" t="s">
        <v>200</v>
      </c>
      <c r="F33" s="50" t="s">
        <v>22</v>
      </c>
      <c r="G33" s="9">
        <v>36917</v>
      </c>
      <c r="H33" s="9">
        <v>37041</v>
      </c>
      <c r="I33" s="25">
        <f t="shared" si="0"/>
        <v>124</v>
      </c>
      <c r="J33" s="26">
        <f t="shared" si="1"/>
        <v>4.1333333333333337</v>
      </c>
      <c r="K33" s="18">
        <f>+J33/12</f>
        <v>0.3444444444444445</v>
      </c>
      <c r="L33" s="50" t="s">
        <v>22</v>
      </c>
      <c r="M33" s="50">
        <v>223</v>
      </c>
      <c r="N33" s="50">
        <v>223</v>
      </c>
      <c r="O33" s="50" t="s">
        <v>22</v>
      </c>
      <c r="P33" s="50" t="s">
        <v>33</v>
      </c>
      <c r="Q33" s="50" t="s">
        <v>34</v>
      </c>
      <c r="R33" s="7"/>
    </row>
    <row r="34" spans="2:18" ht="30" x14ac:dyDescent="0.25">
      <c r="B34" s="4"/>
      <c r="C34" s="16">
        <v>45</v>
      </c>
      <c r="D34" s="15" t="s">
        <v>208</v>
      </c>
      <c r="E34" s="15" t="s">
        <v>200</v>
      </c>
      <c r="F34" s="50" t="s">
        <v>22</v>
      </c>
      <c r="G34" s="9">
        <v>37144</v>
      </c>
      <c r="H34" s="9">
        <v>37249</v>
      </c>
      <c r="I34" s="25">
        <f t="shared" si="0"/>
        <v>105</v>
      </c>
      <c r="J34" s="26">
        <f t="shared" si="1"/>
        <v>3.5</v>
      </c>
      <c r="K34" s="18">
        <f>+J34/12</f>
        <v>0.29166666666666669</v>
      </c>
      <c r="L34" s="50" t="s">
        <v>22</v>
      </c>
      <c r="M34" s="50">
        <v>240</v>
      </c>
      <c r="N34" s="50">
        <v>241</v>
      </c>
      <c r="O34" s="50" t="s">
        <v>22</v>
      </c>
      <c r="P34" s="50" t="s">
        <v>33</v>
      </c>
      <c r="Q34" s="50" t="s">
        <v>34</v>
      </c>
      <c r="R34" s="7"/>
    </row>
    <row r="35" spans="2:18" ht="30" x14ac:dyDescent="0.25">
      <c r="B35" s="4"/>
      <c r="C35" s="16">
        <v>31</v>
      </c>
      <c r="D35" s="15" t="s">
        <v>163</v>
      </c>
      <c r="E35" s="15" t="s">
        <v>200</v>
      </c>
      <c r="F35" s="50" t="s">
        <v>22</v>
      </c>
      <c r="G35" s="9">
        <v>37164</v>
      </c>
      <c r="H35" s="9">
        <v>37347</v>
      </c>
      <c r="I35" s="25">
        <f t="shared" si="0"/>
        <v>183</v>
      </c>
      <c r="J35" s="26">
        <f t="shared" si="1"/>
        <v>6.1</v>
      </c>
      <c r="K35" s="30"/>
      <c r="L35" s="50" t="s">
        <v>22</v>
      </c>
      <c r="M35" s="50">
        <v>230</v>
      </c>
      <c r="N35" s="50">
        <v>230</v>
      </c>
      <c r="O35" s="29" t="s">
        <v>23</v>
      </c>
      <c r="P35" s="50"/>
      <c r="Q35" s="50"/>
      <c r="R35" s="7" t="s">
        <v>161</v>
      </c>
    </row>
    <row r="36" spans="2:18" ht="30" x14ac:dyDescent="0.25">
      <c r="B36" s="4"/>
      <c r="C36" s="16">
        <v>6</v>
      </c>
      <c r="D36" s="15" t="s">
        <v>205</v>
      </c>
      <c r="E36" s="15" t="s">
        <v>200</v>
      </c>
      <c r="F36" s="50" t="s">
        <v>22</v>
      </c>
      <c r="G36" s="9">
        <v>37256</v>
      </c>
      <c r="H36" s="9">
        <v>41437</v>
      </c>
      <c r="I36" s="25">
        <f t="shared" si="0"/>
        <v>4181</v>
      </c>
      <c r="J36" s="26">
        <f t="shared" si="1"/>
        <v>139.36666666666667</v>
      </c>
      <c r="K36" s="18">
        <f>+J36/12</f>
        <v>11.613888888888889</v>
      </c>
      <c r="L36" s="50" t="s">
        <v>22</v>
      </c>
      <c r="M36" s="50">
        <v>197</v>
      </c>
      <c r="N36" s="50">
        <v>197</v>
      </c>
      <c r="O36" s="50" t="s">
        <v>22</v>
      </c>
      <c r="P36" s="50" t="s">
        <v>33</v>
      </c>
      <c r="Q36" s="50" t="s">
        <v>34</v>
      </c>
      <c r="R36" s="7"/>
    </row>
    <row r="37" spans="2:18" ht="30" x14ac:dyDescent="0.25">
      <c r="B37" s="4"/>
      <c r="C37" s="16">
        <v>65</v>
      </c>
      <c r="D37" s="15" t="s">
        <v>205</v>
      </c>
      <c r="E37" s="15" t="s">
        <v>200</v>
      </c>
      <c r="F37" s="50" t="s">
        <v>22</v>
      </c>
      <c r="G37" s="9">
        <v>37256</v>
      </c>
      <c r="H37" s="9">
        <v>41437</v>
      </c>
      <c r="I37" s="25">
        <f t="shared" si="0"/>
        <v>4181</v>
      </c>
      <c r="J37" s="26">
        <f t="shared" si="1"/>
        <v>139.36666666666667</v>
      </c>
      <c r="K37" s="30"/>
      <c r="L37" s="50" t="s">
        <v>22</v>
      </c>
      <c r="M37" s="50">
        <v>260</v>
      </c>
      <c r="N37" s="50">
        <v>260</v>
      </c>
      <c r="O37" s="29" t="s">
        <v>23</v>
      </c>
      <c r="P37" s="50"/>
      <c r="Q37" s="50"/>
      <c r="R37" s="7" t="s">
        <v>209</v>
      </c>
    </row>
    <row r="38" spans="2:18" ht="30" x14ac:dyDescent="0.25">
      <c r="B38" s="4"/>
      <c r="C38" s="16">
        <v>46</v>
      </c>
      <c r="D38" s="15" t="s">
        <v>208</v>
      </c>
      <c r="E38" s="15" t="s">
        <v>200</v>
      </c>
      <c r="F38" s="50" t="s">
        <v>22</v>
      </c>
      <c r="G38" s="9">
        <v>37358</v>
      </c>
      <c r="H38" s="9">
        <v>37510</v>
      </c>
      <c r="I38" s="25">
        <f t="shared" si="0"/>
        <v>152</v>
      </c>
      <c r="J38" s="26">
        <f t="shared" si="1"/>
        <v>5.0666666666666664</v>
      </c>
      <c r="K38" s="30"/>
      <c r="L38" s="29" t="s">
        <v>23</v>
      </c>
      <c r="M38" s="50">
        <v>240</v>
      </c>
      <c r="N38" s="50">
        <v>241</v>
      </c>
      <c r="O38" s="29" t="s">
        <v>23</v>
      </c>
      <c r="P38" s="50"/>
      <c r="Q38" s="50"/>
      <c r="R38" s="7" t="s">
        <v>210</v>
      </c>
    </row>
    <row r="39" spans="2:18" ht="30" x14ac:dyDescent="0.25">
      <c r="B39" s="4"/>
      <c r="C39" s="16">
        <v>64</v>
      </c>
      <c r="D39" s="15" t="s">
        <v>205</v>
      </c>
      <c r="E39" s="15" t="s">
        <v>200</v>
      </c>
      <c r="F39" s="50" t="s">
        <v>22</v>
      </c>
      <c r="G39" s="9">
        <v>37683</v>
      </c>
      <c r="H39" s="9">
        <v>38092</v>
      </c>
      <c r="I39" s="25">
        <f t="shared" si="0"/>
        <v>409</v>
      </c>
      <c r="J39" s="26">
        <f t="shared" si="1"/>
        <v>13.633333333333333</v>
      </c>
      <c r="K39" s="30"/>
      <c r="L39" s="50" t="s">
        <v>22</v>
      </c>
      <c r="M39" s="50">
        <v>259</v>
      </c>
      <c r="N39" s="50">
        <v>259</v>
      </c>
      <c r="O39" s="29" t="s">
        <v>23</v>
      </c>
      <c r="P39" s="50"/>
      <c r="Q39" s="50"/>
      <c r="R39" s="7" t="s">
        <v>161</v>
      </c>
    </row>
    <row r="40" spans="2:18" ht="30" x14ac:dyDescent="0.25">
      <c r="B40" s="4"/>
      <c r="C40" s="16">
        <v>51</v>
      </c>
      <c r="D40" s="15" t="s">
        <v>211</v>
      </c>
      <c r="E40" s="15" t="s">
        <v>200</v>
      </c>
      <c r="F40" s="50" t="s">
        <v>22</v>
      </c>
      <c r="G40" s="9">
        <v>38047</v>
      </c>
      <c r="H40" s="9">
        <v>38137</v>
      </c>
      <c r="I40" s="25">
        <f t="shared" si="0"/>
        <v>90</v>
      </c>
      <c r="J40" s="26">
        <f t="shared" si="1"/>
        <v>3</v>
      </c>
      <c r="K40" s="30"/>
      <c r="L40" s="50" t="s">
        <v>22</v>
      </c>
      <c r="M40" s="50">
        <v>246</v>
      </c>
      <c r="N40" s="50">
        <v>246</v>
      </c>
      <c r="O40" s="29" t="s">
        <v>23</v>
      </c>
      <c r="P40" s="50"/>
      <c r="Q40" s="50"/>
      <c r="R40" s="7" t="s">
        <v>161</v>
      </c>
    </row>
    <row r="41" spans="2:18" ht="90" x14ac:dyDescent="0.25">
      <c r="B41" s="4"/>
      <c r="C41" s="16">
        <v>10</v>
      </c>
      <c r="D41" s="15" t="s">
        <v>212</v>
      </c>
      <c r="E41" s="15" t="s">
        <v>205</v>
      </c>
      <c r="F41" s="50" t="s">
        <v>22</v>
      </c>
      <c r="G41" s="9">
        <v>38103</v>
      </c>
      <c r="H41" s="9">
        <v>38113</v>
      </c>
      <c r="I41" s="25">
        <f t="shared" si="0"/>
        <v>10</v>
      </c>
      <c r="J41" s="26">
        <f t="shared" si="1"/>
        <v>0.33333333333333331</v>
      </c>
      <c r="K41" s="30"/>
      <c r="L41" s="29" t="s">
        <v>23</v>
      </c>
      <c r="M41" s="50">
        <v>208</v>
      </c>
      <c r="N41" s="50">
        <v>212</v>
      </c>
      <c r="O41" s="29" t="s">
        <v>23</v>
      </c>
      <c r="P41" s="50"/>
      <c r="Q41" s="50"/>
      <c r="R41" s="7" t="s">
        <v>311</v>
      </c>
    </row>
    <row r="42" spans="2:18" ht="45" x14ac:dyDescent="0.25">
      <c r="B42" s="4"/>
      <c r="C42" s="16">
        <v>11</v>
      </c>
      <c r="D42" s="15" t="s">
        <v>204</v>
      </c>
      <c r="E42" s="15" t="s">
        <v>213</v>
      </c>
      <c r="F42" s="50" t="s">
        <v>22</v>
      </c>
      <c r="G42" s="9">
        <v>38155</v>
      </c>
      <c r="H42" s="9"/>
      <c r="I42" s="25"/>
      <c r="J42" s="26"/>
      <c r="K42" s="30"/>
      <c r="L42" s="29" t="s">
        <v>23</v>
      </c>
      <c r="M42" s="50">
        <v>213</v>
      </c>
      <c r="N42" s="50">
        <v>213</v>
      </c>
      <c r="O42" s="29" t="s">
        <v>23</v>
      </c>
      <c r="P42" s="50"/>
      <c r="Q42" s="50"/>
      <c r="R42" s="7" t="s">
        <v>312</v>
      </c>
    </row>
    <row r="43" spans="2:18" x14ac:dyDescent="0.25">
      <c r="B43" s="4"/>
      <c r="C43" s="16">
        <v>44</v>
      </c>
      <c r="D43" s="15" t="s">
        <v>214</v>
      </c>
      <c r="E43" s="15" t="s">
        <v>213</v>
      </c>
      <c r="F43" s="50" t="s">
        <v>22</v>
      </c>
      <c r="G43" s="9">
        <v>38230</v>
      </c>
      <c r="H43" s="9">
        <v>38322</v>
      </c>
      <c r="I43" s="25">
        <f t="shared" ref="I43:I79" si="3">+H43-G43</f>
        <v>92</v>
      </c>
      <c r="J43" s="26">
        <f t="shared" ref="J43:J79" si="4">+I43/30</f>
        <v>3.0666666666666669</v>
      </c>
      <c r="K43" s="30"/>
      <c r="L43" s="50" t="s">
        <v>22</v>
      </c>
      <c r="M43" s="50">
        <v>239</v>
      </c>
      <c r="N43" s="50">
        <v>239</v>
      </c>
      <c r="O43" s="29" t="s">
        <v>23</v>
      </c>
      <c r="P43" s="50"/>
      <c r="Q43" s="50"/>
      <c r="R43" s="7" t="s">
        <v>161</v>
      </c>
    </row>
    <row r="44" spans="2:18" x14ac:dyDescent="0.25">
      <c r="B44" s="4"/>
      <c r="C44" s="16">
        <v>43</v>
      </c>
      <c r="D44" s="15" t="s">
        <v>214</v>
      </c>
      <c r="E44" s="15" t="s">
        <v>213</v>
      </c>
      <c r="F44" s="50" t="s">
        <v>22</v>
      </c>
      <c r="G44" s="9">
        <v>38363</v>
      </c>
      <c r="H44" s="9">
        <v>38453</v>
      </c>
      <c r="I44" s="25">
        <f t="shared" si="3"/>
        <v>90</v>
      </c>
      <c r="J44" s="26">
        <f t="shared" si="4"/>
        <v>3</v>
      </c>
      <c r="K44" s="30"/>
      <c r="L44" s="50" t="s">
        <v>22</v>
      </c>
      <c r="M44" s="50">
        <v>239</v>
      </c>
      <c r="N44" s="50">
        <v>239</v>
      </c>
      <c r="O44" s="29" t="s">
        <v>23</v>
      </c>
      <c r="P44" s="50"/>
      <c r="Q44" s="50"/>
      <c r="R44" s="7" t="s">
        <v>161</v>
      </c>
    </row>
    <row r="45" spans="2:18" ht="30" x14ac:dyDescent="0.25">
      <c r="B45" s="4"/>
      <c r="C45" s="16">
        <v>39</v>
      </c>
      <c r="D45" s="15" t="s">
        <v>215</v>
      </c>
      <c r="E45" s="15" t="s">
        <v>200</v>
      </c>
      <c r="F45" s="50" t="s">
        <v>22</v>
      </c>
      <c r="G45" s="9">
        <v>38383</v>
      </c>
      <c r="H45" s="9">
        <v>38504</v>
      </c>
      <c r="I45" s="25">
        <f t="shared" si="3"/>
        <v>121</v>
      </c>
      <c r="J45" s="26">
        <f t="shared" si="4"/>
        <v>4.0333333333333332</v>
      </c>
      <c r="K45" s="30"/>
      <c r="L45" s="50" t="s">
        <v>22</v>
      </c>
      <c r="M45" s="50">
        <v>237</v>
      </c>
      <c r="N45" s="50">
        <v>237</v>
      </c>
      <c r="O45" s="29" t="s">
        <v>23</v>
      </c>
      <c r="P45" s="50"/>
      <c r="Q45" s="50"/>
      <c r="R45" s="7" t="s">
        <v>161</v>
      </c>
    </row>
    <row r="46" spans="2:18" ht="30" x14ac:dyDescent="0.25">
      <c r="B46" s="4"/>
      <c r="C46" s="16">
        <v>47</v>
      </c>
      <c r="D46" s="15" t="s">
        <v>211</v>
      </c>
      <c r="E46" s="15" t="s">
        <v>200</v>
      </c>
      <c r="F46" s="50" t="s">
        <v>22</v>
      </c>
      <c r="G46" s="9">
        <v>38595</v>
      </c>
      <c r="H46" s="9">
        <v>38657</v>
      </c>
      <c r="I46" s="25">
        <f t="shared" si="3"/>
        <v>62</v>
      </c>
      <c r="J46" s="26">
        <f t="shared" si="4"/>
        <v>2.0666666666666669</v>
      </c>
      <c r="K46" s="30"/>
      <c r="L46" s="29" t="s">
        <v>23</v>
      </c>
      <c r="M46" s="50">
        <v>242</v>
      </c>
      <c r="N46" s="50">
        <v>242</v>
      </c>
      <c r="O46" s="29" t="s">
        <v>23</v>
      </c>
      <c r="P46" s="50"/>
      <c r="Q46" s="50"/>
      <c r="R46" s="7" t="s">
        <v>210</v>
      </c>
    </row>
    <row r="47" spans="2:18" x14ac:dyDescent="0.25">
      <c r="B47" s="4"/>
      <c r="C47" s="16">
        <v>42</v>
      </c>
      <c r="D47" s="15" t="s">
        <v>214</v>
      </c>
      <c r="E47" s="15" t="s">
        <v>213</v>
      </c>
      <c r="F47" s="50" t="s">
        <v>22</v>
      </c>
      <c r="G47" s="9">
        <v>38677</v>
      </c>
      <c r="H47" s="9">
        <v>38751</v>
      </c>
      <c r="I47" s="25">
        <f t="shared" si="3"/>
        <v>74</v>
      </c>
      <c r="J47" s="26">
        <f t="shared" si="4"/>
        <v>2.4666666666666668</v>
      </c>
      <c r="K47" s="30"/>
      <c r="L47" s="50" t="s">
        <v>22</v>
      </c>
      <c r="M47" s="50">
        <v>239</v>
      </c>
      <c r="N47" s="50">
        <v>239</v>
      </c>
      <c r="O47" s="29" t="s">
        <v>23</v>
      </c>
      <c r="P47" s="50"/>
      <c r="Q47" s="50"/>
      <c r="R47" s="7" t="s">
        <v>161</v>
      </c>
    </row>
    <row r="48" spans="2:18" ht="45" x14ac:dyDescent="0.25">
      <c r="B48" s="4"/>
      <c r="C48" s="16">
        <v>9</v>
      </c>
      <c r="D48" s="15" t="s">
        <v>212</v>
      </c>
      <c r="E48" s="15" t="s">
        <v>200</v>
      </c>
      <c r="F48" s="50" t="s">
        <v>22</v>
      </c>
      <c r="G48" s="9">
        <v>38714</v>
      </c>
      <c r="H48" s="9">
        <v>38804</v>
      </c>
      <c r="I48" s="25">
        <f t="shared" si="3"/>
        <v>90</v>
      </c>
      <c r="J48" s="26">
        <f t="shared" si="4"/>
        <v>3</v>
      </c>
      <c r="K48" s="30"/>
      <c r="L48" s="29" t="s">
        <v>23</v>
      </c>
      <c r="M48" s="50">
        <v>201</v>
      </c>
      <c r="N48" s="50">
        <v>207</v>
      </c>
      <c r="O48" s="29" t="s">
        <v>23</v>
      </c>
      <c r="P48" s="50"/>
      <c r="Q48" s="50"/>
      <c r="R48" s="7" t="s">
        <v>312</v>
      </c>
    </row>
    <row r="49" spans="2:18" ht="30" x14ac:dyDescent="0.25">
      <c r="B49" s="4"/>
      <c r="C49" s="16">
        <v>52</v>
      </c>
      <c r="D49" s="15" t="s">
        <v>211</v>
      </c>
      <c r="E49" s="15" t="s">
        <v>200</v>
      </c>
      <c r="F49" s="50" t="s">
        <v>22</v>
      </c>
      <c r="G49" s="9">
        <v>38748</v>
      </c>
      <c r="H49" s="9">
        <v>38898</v>
      </c>
      <c r="I49" s="25">
        <f t="shared" si="3"/>
        <v>150</v>
      </c>
      <c r="J49" s="26">
        <f t="shared" si="4"/>
        <v>5</v>
      </c>
      <c r="K49" s="30"/>
      <c r="L49" s="50" t="s">
        <v>22</v>
      </c>
      <c r="M49" s="50">
        <v>247</v>
      </c>
      <c r="N49" s="50">
        <v>247</v>
      </c>
      <c r="O49" s="29" t="s">
        <v>23</v>
      </c>
      <c r="P49" s="50"/>
      <c r="Q49" s="50"/>
      <c r="R49" s="7" t="s">
        <v>161</v>
      </c>
    </row>
    <row r="50" spans="2:18" x14ac:dyDescent="0.25">
      <c r="B50" s="4"/>
      <c r="C50" s="16">
        <v>41</v>
      </c>
      <c r="D50" s="15" t="s">
        <v>214</v>
      </c>
      <c r="E50" s="15" t="s">
        <v>213</v>
      </c>
      <c r="F50" s="50" t="s">
        <v>22</v>
      </c>
      <c r="G50" s="9">
        <v>38779</v>
      </c>
      <c r="H50" s="9">
        <v>38901</v>
      </c>
      <c r="I50" s="25">
        <f t="shared" si="3"/>
        <v>122</v>
      </c>
      <c r="J50" s="26">
        <f t="shared" si="4"/>
        <v>4.0666666666666664</v>
      </c>
      <c r="K50" s="30"/>
      <c r="L50" s="50" t="s">
        <v>22</v>
      </c>
      <c r="M50" s="50">
        <v>239</v>
      </c>
      <c r="N50" s="50">
        <v>239</v>
      </c>
      <c r="O50" s="29" t="s">
        <v>23</v>
      </c>
      <c r="P50" s="50"/>
      <c r="Q50" s="50"/>
      <c r="R50" s="7" t="s">
        <v>161</v>
      </c>
    </row>
    <row r="51" spans="2:18" ht="30" x14ac:dyDescent="0.25">
      <c r="B51" s="4"/>
      <c r="C51" s="16">
        <v>40</v>
      </c>
      <c r="D51" s="15" t="s">
        <v>215</v>
      </c>
      <c r="E51" s="15" t="s">
        <v>200</v>
      </c>
      <c r="F51" s="50" t="s">
        <v>22</v>
      </c>
      <c r="G51" s="9">
        <v>38990</v>
      </c>
      <c r="H51" s="9">
        <v>39142</v>
      </c>
      <c r="I51" s="25">
        <f t="shared" si="3"/>
        <v>152</v>
      </c>
      <c r="J51" s="26">
        <f t="shared" si="4"/>
        <v>5.0666666666666664</v>
      </c>
      <c r="K51" s="30"/>
      <c r="L51" s="50" t="s">
        <v>22</v>
      </c>
      <c r="M51" s="50">
        <v>238</v>
      </c>
      <c r="N51" s="50">
        <v>238</v>
      </c>
      <c r="O51" s="29" t="s">
        <v>23</v>
      </c>
      <c r="P51" s="50"/>
      <c r="Q51" s="50"/>
      <c r="R51" s="7" t="s">
        <v>161</v>
      </c>
    </row>
    <row r="52" spans="2:18" ht="30" x14ac:dyDescent="0.25">
      <c r="B52" s="4"/>
      <c r="C52" s="16">
        <v>32</v>
      </c>
      <c r="D52" s="15" t="s">
        <v>216</v>
      </c>
      <c r="E52" s="15" t="s">
        <v>200</v>
      </c>
      <c r="F52" s="50" t="s">
        <v>22</v>
      </c>
      <c r="G52" s="9">
        <v>39114</v>
      </c>
      <c r="H52" s="9">
        <v>39253</v>
      </c>
      <c r="I52" s="25">
        <f t="shared" si="3"/>
        <v>139</v>
      </c>
      <c r="J52" s="26">
        <f t="shared" si="4"/>
        <v>4.6333333333333337</v>
      </c>
      <c r="K52" s="30"/>
      <c r="L52" s="50" t="s">
        <v>22</v>
      </c>
      <c r="M52" s="50">
        <v>231</v>
      </c>
      <c r="N52" s="50">
        <v>231</v>
      </c>
      <c r="O52" s="29" t="s">
        <v>23</v>
      </c>
      <c r="P52" s="50"/>
      <c r="Q52" s="50"/>
      <c r="R52" s="7" t="s">
        <v>161</v>
      </c>
    </row>
    <row r="53" spans="2:18" ht="30" x14ac:dyDescent="0.25">
      <c r="B53" s="4"/>
      <c r="C53" s="16">
        <v>57</v>
      </c>
      <c r="D53" s="15" t="s">
        <v>216</v>
      </c>
      <c r="E53" s="15" t="s">
        <v>200</v>
      </c>
      <c r="F53" s="50" t="s">
        <v>22</v>
      </c>
      <c r="G53" s="9">
        <v>39114</v>
      </c>
      <c r="H53" s="9">
        <v>39253</v>
      </c>
      <c r="I53" s="25">
        <f t="shared" si="3"/>
        <v>139</v>
      </c>
      <c r="J53" s="26">
        <f t="shared" si="4"/>
        <v>4.6333333333333337</v>
      </c>
      <c r="K53" s="30"/>
      <c r="L53" s="50" t="s">
        <v>22</v>
      </c>
      <c r="M53" s="50">
        <v>252</v>
      </c>
      <c r="N53" s="50">
        <v>252</v>
      </c>
      <c r="O53" s="29" t="s">
        <v>23</v>
      </c>
      <c r="P53" s="50"/>
      <c r="Q53" s="50"/>
      <c r="R53" s="7" t="s">
        <v>161</v>
      </c>
    </row>
    <row r="54" spans="2:18" ht="30" x14ac:dyDescent="0.25">
      <c r="B54" s="4"/>
      <c r="C54" s="16">
        <v>48</v>
      </c>
      <c r="D54" s="15" t="s">
        <v>211</v>
      </c>
      <c r="E54" s="15" t="s">
        <v>200</v>
      </c>
      <c r="F54" s="50" t="s">
        <v>22</v>
      </c>
      <c r="G54" s="9">
        <v>39297</v>
      </c>
      <c r="H54" s="9">
        <v>39325</v>
      </c>
      <c r="I54" s="25">
        <f t="shared" si="3"/>
        <v>28</v>
      </c>
      <c r="J54" s="26">
        <f t="shared" si="4"/>
        <v>0.93333333333333335</v>
      </c>
      <c r="K54" s="30"/>
      <c r="L54" s="50" t="s">
        <v>22</v>
      </c>
      <c r="M54" s="50">
        <v>243</v>
      </c>
      <c r="N54" s="50">
        <v>243</v>
      </c>
      <c r="O54" s="29" t="s">
        <v>23</v>
      </c>
      <c r="P54" s="50"/>
      <c r="Q54" s="50"/>
      <c r="R54" s="7" t="s">
        <v>161</v>
      </c>
    </row>
    <row r="55" spans="2:18" ht="30" x14ac:dyDescent="0.25">
      <c r="B55" s="4"/>
      <c r="C55" s="16">
        <v>37</v>
      </c>
      <c r="D55" s="15" t="s">
        <v>217</v>
      </c>
      <c r="E55" s="15" t="s">
        <v>200</v>
      </c>
      <c r="F55" s="50" t="s">
        <v>22</v>
      </c>
      <c r="G55" s="9">
        <v>39322</v>
      </c>
      <c r="H55" s="9">
        <v>39414</v>
      </c>
      <c r="I55" s="25">
        <f t="shared" si="3"/>
        <v>92</v>
      </c>
      <c r="J55" s="26">
        <f t="shared" si="4"/>
        <v>3.0666666666666669</v>
      </c>
      <c r="K55" s="30"/>
      <c r="L55" s="50" t="s">
        <v>22</v>
      </c>
      <c r="M55" s="50">
        <v>235</v>
      </c>
      <c r="N55" s="50">
        <v>235</v>
      </c>
      <c r="O55" s="29" t="s">
        <v>23</v>
      </c>
      <c r="P55" s="50"/>
      <c r="Q55" s="50"/>
      <c r="R55" s="7" t="s">
        <v>161</v>
      </c>
    </row>
    <row r="56" spans="2:18" ht="30" x14ac:dyDescent="0.25">
      <c r="B56" s="4"/>
      <c r="C56" s="16">
        <v>55</v>
      </c>
      <c r="D56" s="15" t="s">
        <v>218</v>
      </c>
      <c r="E56" s="15" t="s">
        <v>200</v>
      </c>
      <c r="F56" s="50" t="s">
        <v>22</v>
      </c>
      <c r="G56" s="9">
        <v>39660</v>
      </c>
      <c r="H56" s="9">
        <v>39661</v>
      </c>
      <c r="I56" s="25">
        <f t="shared" si="3"/>
        <v>1</v>
      </c>
      <c r="J56" s="26">
        <f t="shared" si="4"/>
        <v>3.3333333333333333E-2</v>
      </c>
      <c r="K56" s="30"/>
      <c r="L56" s="50" t="s">
        <v>22</v>
      </c>
      <c r="M56" s="50">
        <v>250</v>
      </c>
      <c r="N56" s="50">
        <v>250</v>
      </c>
      <c r="O56" s="29" t="s">
        <v>23</v>
      </c>
      <c r="P56" s="50"/>
      <c r="Q56" s="50"/>
      <c r="R56" s="7" t="s">
        <v>161</v>
      </c>
    </row>
    <row r="57" spans="2:18" ht="30" x14ac:dyDescent="0.25">
      <c r="B57" s="4"/>
      <c r="C57" s="16">
        <v>34</v>
      </c>
      <c r="D57" s="15" t="s">
        <v>219</v>
      </c>
      <c r="E57" s="15" t="s">
        <v>200</v>
      </c>
      <c r="F57" s="50" t="s">
        <v>22</v>
      </c>
      <c r="G57" s="9">
        <v>39673</v>
      </c>
      <c r="H57" s="9">
        <v>39808</v>
      </c>
      <c r="I57" s="25">
        <f t="shared" si="3"/>
        <v>135</v>
      </c>
      <c r="J57" s="26">
        <f t="shared" si="4"/>
        <v>4.5</v>
      </c>
      <c r="K57" s="30"/>
      <c r="L57" s="50" t="s">
        <v>22</v>
      </c>
      <c r="M57" s="50">
        <v>233</v>
      </c>
      <c r="N57" s="50">
        <v>233</v>
      </c>
      <c r="O57" s="29" t="s">
        <v>23</v>
      </c>
      <c r="P57" s="50"/>
      <c r="Q57" s="50"/>
      <c r="R57" s="7" t="s">
        <v>161</v>
      </c>
    </row>
    <row r="58" spans="2:18" ht="30" x14ac:dyDescent="0.25">
      <c r="B58" s="4"/>
      <c r="C58" s="16">
        <v>56</v>
      </c>
      <c r="D58" s="15" t="s">
        <v>218</v>
      </c>
      <c r="E58" s="15" t="s">
        <v>200</v>
      </c>
      <c r="F58" s="50" t="s">
        <v>22</v>
      </c>
      <c r="G58" s="9">
        <v>39782</v>
      </c>
      <c r="H58" s="9">
        <v>39783</v>
      </c>
      <c r="I58" s="25">
        <f t="shared" si="3"/>
        <v>1</v>
      </c>
      <c r="J58" s="26">
        <f t="shared" si="4"/>
        <v>3.3333333333333333E-2</v>
      </c>
      <c r="K58" s="30"/>
      <c r="L58" s="50" t="s">
        <v>22</v>
      </c>
      <c r="M58" s="50">
        <v>251</v>
      </c>
      <c r="N58" s="50">
        <v>251</v>
      </c>
      <c r="O58" s="29" t="s">
        <v>23</v>
      </c>
      <c r="P58" s="50"/>
      <c r="Q58" s="50"/>
      <c r="R58" s="7" t="s">
        <v>161</v>
      </c>
    </row>
    <row r="59" spans="2:18" x14ac:dyDescent="0.25">
      <c r="B59" s="4"/>
      <c r="C59" s="16">
        <v>63</v>
      </c>
      <c r="D59" s="54" t="s">
        <v>220</v>
      </c>
      <c r="E59" s="15" t="s">
        <v>213</v>
      </c>
      <c r="F59" s="50" t="s">
        <v>22</v>
      </c>
      <c r="G59" s="9">
        <v>39962</v>
      </c>
      <c r="H59" s="9">
        <v>40088</v>
      </c>
      <c r="I59" s="25">
        <f t="shared" si="3"/>
        <v>126</v>
      </c>
      <c r="J59" s="26">
        <f t="shared" si="4"/>
        <v>4.2</v>
      </c>
      <c r="K59" s="30"/>
      <c r="L59" s="50" t="s">
        <v>22</v>
      </c>
      <c r="M59" s="50">
        <v>258</v>
      </c>
      <c r="N59" s="50">
        <v>258</v>
      </c>
      <c r="O59" s="29" t="s">
        <v>23</v>
      </c>
      <c r="P59" s="50"/>
      <c r="Q59" s="50"/>
      <c r="R59" s="7" t="s">
        <v>161</v>
      </c>
    </row>
    <row r="60" spans="2:18" x14ac:dyDescent="0.25">
      <c r="B60" s="4"/>
      <c r="C60" s="16">
        <v>27</v>
      </c>
      <c r="D60" s="15" t="s">
        <v>220</v>
      </c>
      <c r="E60" s="15" t="s">
        <v>205</v>
      </c>
      <c r="F60" s="50" t="s">
        <v>22</v>
      </c>
      <c r="G60" s="9">
        <v>39964</v>
      </c>
      <c r="H60" s="9">
        <v>40148</v>
      </c>
      <c r="I60" s="25">
        <f t="shared" si="3"/>
        <v>184</v>
      </c>
      <c r="J60" s="26">
        <f t="shared" si="4"/>
        <v>6.1333333333333337</v>
      </c>
      <c r="K60" s="30"/>
      <c r="L60" s="50" t="s">
        <v>22</v>
      </c>
      <c r="M60" s="50">
        <v>224</v>
      </c>
      <c r="N60" s="50">
        <v>224</v>
      </c>
      <c r="O60" s="29" t="s">
        <v>23</v>
      </c>
      <c r="P60" s="50"/>
      <c r="Q60" s="50"/>
      <c r="R60" s="7" t="s">
        <v>161</v>
      </c>
    </row>
    <row r="61" spans="2:18" ht="30" x14ac:dyDescent="0.25">
      <c r="B61" s="4"/>
      <c r="C61" s="16">
        <v>49</v>
      </c>
      <c r="D61" s="15" t="s">
        <v>211</v>
      </c>
      <c r="E61" s="15" t="s">
        <v>200</v>
      </c>
      <c r="F61" s="50" t="s">
        <v>22</v>
      </c>
      <c r="G61" s="9">
        <v>39994</v>
      </c>
      <c r="H61" s="9">
        <v>40026</v>
      </c>
      <c r="I61" s="25">
        <f t="shared" si="3"/>
        <v>32</v>
      </c>
      <c r="J61" s="26">
        <f t="shared" si="4"/>
        <v>1.0666666666666667</v>
      </c>
      <c r="K61" s="30"/>
      <c r="L61" s="29" t="s">
        <v>22</v>
      </c>
      <c r="M61" s="50">
        <v>244</v>
      </c>
      <c r="N61" s="50">
        <v>244</v>
      </c>
      <c r="O61" s="29" t="s">
        <v>23</v>
      </c>
      <c r="P61" s="50"/>
      <c r="Q61" s="50"/>
      <c r="R61" s="7" t="s">
        <v>161</v>
      </c>
    </row>
    <row r="62" spans="2:18" ht="30" x14ac:dyDescent="0.25">
      <c r="B62" s="4"/>
      <c r="C62" s="16">
        <v>28</v>
      </c>
      <c r="D62" s="15" t="s">
        <v>221</v>
      </c>
      <c r="E62" s="15" t="s">
        <v>200</v>
      </c>
      <c r="F62" s="50" t="s">
        <v>22</v>
      </c>
      <c r="G62" s="9">
        <v>40069</v>
      </c>
      <c r="H62" s="9">
        <v>40178</v>
      </c>
      <c r="I62" s="25">
        <f t="shared" si="3"/>
        <v>109</v>
      </c>
      <c r="J62" s="26">
        <f t="shared" si="4"/>
        <v>3.6333333333333333</v>
      </c>
      <c r="K62" s="30"/>
      <c r="L62" s="50" t="s">
        <v>22</v>
      </c>
      <c r="M62" s="50">
        <v>225</v>
      </c>
      <c r="N62" s="50">
        <v>225</v>
      </c>
      <c r="O62" s="29" t="s">
        <v>23</v>
      </c>
      <c r="P62" s="50"/>
      <c r="Q62" s="50"/>
      <c r="R62" s="7" t="s">
        <v>161</v>
      </c>
    </row>
    <row r="63" spans="2:18" x14ac:dyDescent="0.25">
      <c r="B63" s="4"/>
      <c r="C63" s="16">
        <v>61</v>
      </c>
      <c r="D63" s="15" t="s">
        <v>222</v>
      </c>
      <c r="E63" s="15" t="s">
        <v>213</v>
      </c>
      <c r="F63" s="50" t="s">
        <v>22</v>
      </c>
      <c r="G63" s="9">
        <v>40087</v>
      </c>
      <c r="H63" s="9">
        <v>40269</v>
      </c>
      <c r="I63" s="25">
        <f t="shared" si="3"/>
        <v>182</v>
      </c>
      <c r="J63" s="26">
        <f t="shared" si="4"/>
        <v>6.0666666666666664</v>
      </c>
      <c r="K63" s="30"/>
      <c r="L63" s="50" t="s">
        <v>22</v>
      </c>
      <c r="M63" s="50">
        <v>256</v>
      </c>
      <c r="N63" s="50">
        <v>256</v>
      </c>
      <c r="O63" s="29" t="s">
        <v>23</v>
      </c>
      <c r="P63" s="50"/>
      <c r="Q63" s="50"/>
      <c r="R63" s="7" t="s">
        <v>161</v>
      </c>
    </row>
    <row r="64" spans="2:18" ht="30" x14ac:dyDescent="0.25">
      <c r="B64" s="4"/>
      <c r="C64" s="16">
        <v>35</v>
      </c>
      <c r="D64" s="15" t="s">
        <v>216</v>
      </c>
      <c r="E64" s="15" t="s">
        <v>200</v>
      </c>
      <c r="F64" s="50" t="s">
        <v>22</v>
      </c>
      <c r="G64" s="9">
        <v>40205</v>
      </c>
      <c r="H64" s="9">
        <v>40512</v>
      </c>
      <c r="I64" s="25">
        <f t="shared" si="3"/>
        <v>307</v>
      </c>
      <c r="J64" s="26">
        <f t="shared" si="4"/>
        <v>10.233333333333333</v>
      </c>
      <c r="K64" s="30"/>
      <c r="L64" s="50" t="s">
        <v>22</v>
      </c>
      <c r="M64" s="50">
        <v>234</v>
      </c>
      <c r="N64" s="50">
        <v>234</v>
      </c>
      <c r="O64" s="29" t="s">
        <v>23</v>
      </c>
      <c r="P64" s="50"/>
      <c r="Q64" s="50"/>
      <c r="R64" s="7" t="s">
        <v>161</v>
      </c>
    </row>
    <row r="65" spans="2:18" ht="30" x14ac:dyDescent="0.25">
      <c r="B65" s="4"/>
      <c r="C65" s="16">
        <v>50</v>
      </c>
      <c r="D65" s="15" t="s">
        <v>211</v>
      </c>
      <c r="E65" s="15" t="s">
        <v>200</v>
      </c>
      <c r="F65" s="50" t="s">
        <v>22</v>
      </c>
      <c r="G65" s="9">
        <v>40210</v>
      </c>
      <c r="H65" s="9">
        <v>40268</v>
      </c>
      <c r="I65" s="25">
        <f t="shared" si="3"/>
        <v>58</v>
      </c>
      <c r="J65" s="26">
        <f t="shared" si="4"/>
        <v>1.9333333333333333</v>
      </c>
      <c r="K65" s="30"/>
      <c r="L65" s="50" t="s">
        <v>22</v>
      </c>
      <c r="M65" s="50">
        <v>245</v>
      </c>
      <c r="N65" s="50">
        <v>245</v>
      </c>
      <c r="O65" s="29" t="s">
        <v>23</v>
      </c>
      <c r="P65" s="50"/>
      <c r="Q65" s="50"/>
      <c r="R65" s="7" t="s">
        <v>161</v>
      </c>
    </row>
    <row r="66" spans="2:18" ht="30" x14ac:dyDescent="0.25">
      <c r="B66" s="4"/>
      <c r="C66" s="16">
        <v>14</v>
      </c>
      <c r="D66" s="15" t="s">
        <v>205</v>
      </c>
      <c r="E66" s="15" t="s">
        <v>200</v>
      </c>
      <c r="F66" s="50" t="s">
        <v>22</v>
      </c>
      <c r="G66" s="9">
        <v>40266</v>
      </c>
      <c r="H66" s="9">
        <v>40331</v>
      </c>
      <c r="I66" s="25">
        <f t="shared" si="3"/>
        <v>65</v>
      </c>
      <c r="J66" s="26">
        <f t="shared" si="4"/>
        <v>2.1666666666666665</v>
      </c>
      <c r="K66" s="30"/>
      <c r="L66" s="50" t="s">
        <v>22</v>
      </c>
      <c r="M66" s="50">
        <v>217</v>
      </c>
      <c r="N66" s="50">
        <v>217</v>
      </c>
      <c r="O66" s="29" t="s">
        <v>23</v>
      </c>
      <c r="P66" s="50"/>
      <c r="Q66" s="50"/>
      <c r="R66" s="7" t="s">
        <v>161</v>
      </c>
    </row>
    <row r="67" spans="2:18" ht="30" x14ac:dyDescent="0.25">
      <c r="B67" s="4"/>
      <c r="C67" s="16">
        <v>36</v>
      </c>
      <c r="D67" s="15" t="s">
        <v>216</v>
      </c>
      <c r="E67" s="15" t="s">
        <v>200</v>
      </c>
      <c r="F67" s="50" t="s">
        <v>22</v>
      </c>
      <c r="G67" s="9">
        <v>40570</v>
      </c>
      <c r="H67" s="9">
        <v>40847</v>
      </c>
      <c r="I67" s="25">
        <f t="shared" si="3"/>
        <v>277</v>
      </c>
      <c r="J67" s="26">
        <f t="shared" si="4"/>
        <v>9.2333333333333325</v>
      </c>
      <c r="K67" s="30"/>
      <c r="L67" s="50" t="s">
        <v>22</v>
      </c>
      <c r="M67" s="50">
        <v>234</v>
      </c>
      <c r="N67" s="50">
        <v>234</v>
      </c>
      <c r="O67" s="29" t="s">
        <v>23</v>
      </c>
      <c r="P67" s="50"/>
      <c r="Q67" s="50"/>
      <c r="R67" s="7" t="s">
        <v>161</v>
      </c>
    </row>
    <row r="68" spans="2:18" ht="30" x14ac:dyDescent="0.25">
      <c r="B68" s="4"/>
      <c r="C68" s="16">
        <v>7</v>
      </c>
      <c r="D68" s="15" t="s">
        <v>46</v>
      </c>
      <c r="E68" s="15" t="s">
        <v>200</v>
      </c>
      <c r="F68" s="50" t="s">
        <v>22</v>
      </c>
      <c r="G68" s="9">
        <v>40890</v>
      </c>
      <c r="H68" s="9">
        <v>41102</v>
      </c>
      <c r="I68" s="25">
        <f t="shared" si="3"/>
        <v>212</v>
      </c>
      <c r="J68" s="26">
        <f t="shared" si="4"/>
        <v>7.0666666666666664</v>
      </c>
      <c r="K68" s="30"/>
      <c r="L68" s="50" t="s">
        <v>22</v>
      </c>
      <c r="M68" s="50">
        <v>198</v>
      </c>
      <c r="N68" s="50">
        <v>199</v>
      </c>
      <c r="O68" s="29" t="s">
        <v>23</v>
      </c>
      <c r="P68" s="50"/>
      <c r="Q68" s="50"/>
      <c r="R68" s="7" t="s">
        <v>161</v>
      </c>
    </row>
    <row r="69" spans="2:18" x14ac:dyDescent="0.25">
      <c r="B69" s="4"/>
      <c r="C69" s="16">
        <v>12</v>
      </c>
      <c r="D69" s="15" t="s">
        <v>223</v>
      </c>
      <c r="E69" s="15" t="s">
        <v>205</v>
      </c>
      <c r="F69" s="50" t="s">
        <v>22</v>
      </c>
      <c r="G69" s="9">
        <v>41182</v>
      </c>
      <c r="H69" s="9">
        <v>41244</v>
      </c>
      <c r="I69" s="25">
        <f t="shared" si="3"/>
        <v>62</v>
      </c>
      <c r="J69" s="26">
        <f t="shared" si="4"/>
        <v>2.0666666666666669</v>
      </c>
      <c r="K69" s="30"/>
      <c r="L69" s="50" t="s">
        <v>22</v>
      </c>
      <c r="M69" s="50">
        <v>214</v>
      </c>
      <c r="N69" s="50">
        <v>214</v>
      </c>
      <c r="O69" s="29" t="s">
        <v>23</v>
      </c>
      <c r="P69" s="50"/>
      <c r="Q69" s="50"/>
      <c r="R69" s="7" t="s">
        <v>161</v>
      </c>
    </row>
    <row r="70" spans="2:18" ht="60" x14ac:dyDescent="0.25">
      <c r="B70" s="4"/>
      <c r="C70" s="16">
        <v>8</v>
      </c>
      <c r="D70" s="15" t="s">
        <v>224</v>
      </c>
      <c r="E70" s="15" t="s">
        <v>200</v>
      </c>
      <c r="F70" s="50" t="s">
        <v>22</v>
      </c>
      <c r="G70" s="9"/>
      <c r="H70" s="9"/>
      <c r="I70" s="25">
        <f t="shared" si="3"/>
        <v>0</v>
      </c>
      <c r="J70" s="26">
        <f t="shared" si="4"/>
        <v>0</v>
      </c>
      <c r="K70" s="30"/>
      <c r="L70" s="50" t="s">
        <v>22</v>
      </c>
      <c r="M70" s="50">
        <v>200</v>
      </c>
      <c r="N70" s="50">
        <v>200</v>
      </c>
      <c r="O70" s="29" t="s">
        <v>23</v>
      </c>
      <c r="P70" s="50"/>
      <c r="Q70" s="50"/>
      <c r="R70" s="7" t="s">
        <v>225</v>
      </c>
    </row>
    <row r="71" spans="2:18" ht="45" x14ac:dyDescent="0.25">
      <c r="B71" s="4"/>
      <c r="C71" s="16">
        <v>13</v>
      </c>
      <c r="D71" s="15" t="s">
        <v>226</v>
      </c>
      <c r="E71" s="15" t="s">
        <v>200</v>
      </c>
      <c r="F71" s="50" t="s">
        <v>22</v>
      </c>
      <c r="G71" s="9"/>
      <c r="H71" s="9"/>
      <c r="I71" s="25">
        <f t="shared" si="3"/>
        <v>0</v>
      </c>
      <c r="J71" s="26">
        <f t="shared" si="4"/>
        <v>0</v>
      </c>
      <c r="K71" s="30"/>
      <c r="L71" s="29" t="s">
        <v>23</v>
      </c>
      <c r="M71" s="50">
        <v>215</v>
      </c>
      <c r="N71" s="50">
        <v>216</v>
      </c>
      <c r="O71" s="29" t="s">
        <v>23</v>
      </c>
      <c r="P71" s="50"/>
      <c r="Q71" s="50"/>
      <c r="R71" s="7" t="s">
        <v>312</v>
      </c>
    </row>
    <row r="72" spans="2:18" ht="105" x14ac:dyDescent="0.25">
      <c r="B72" s="4"/>
      <c r="C72" s="16">
        <v>30</v>
      </c>
      <c r="D72" s="15" t="s">
        <v>216</v>
      </c>
      <c r="E72" s="15" t="s">
        <v>205</v>
      </c>
      <c r="F72" s="50" t="s">
        <v>22</v>
      </c>
      <c r="G72" s="9"/>
      <c r="H72" s="9"/>
      <c r="I72" s="25">
        <f t="shared" si="3"/>
        <v>0</v>
      </c>
      <c r="J72" s="26">
        <f t="shared" si="4"/>
        <v>0</v>
      </c>
      <c r="K72" s="30"/>
      <c r="L72" s="29" t="s">
        <v>23</v>
      </c>
      <c r="M72" s="50">
        <v>229</v>
      </c>
      <c r="N72" s="50">
        <v>229</v>
      </c>
      <c r="O72" s="29" t="s">
        <v>23</v>
      </c>
      <c r="P72" s="50"/>
      <c r="Q72" s="50"/>
      <c r="R72" s="7" t="s">
        <v>313</v>
      </c>
    </row>
    <row r="73" spans="2:18" ht="30" x14ac:dyDescent="0.25">
      <c r="B73" s="4"/>
      <c r="C73" s="16">
        <v>38</v>
      </c>
      <c r="D73" s="15" t="s">
        <v>222</v>
      </c>
      <c r="E73" s="15" t="s">
        <v>200</v>
      </c>
      <c r="F73" s="50" t="s">
        <v>22</v>
      </c>
      <c r="G73" s="9"/>
      <c r="H73" s="9"/>
      <c r="I73" s="25">
        <f t="shared" si="3"/>
        <v>0</v>
      </c>
      <c r="J73" s="26">
        <f t="shared" si="4"/>
        <v>0</v>
      </c>
      <c r="K73" s="30"/>
      <c r="L73" s="29" t="s">
        <v>23</v>
      </c>
      <c r="M73" s="50">
        <v>236</v>
      </c>
      <c r="N73" s="50">
        <v>236</v>
      </c>
      <c r="O73" s="29" t="s">
        <v>23</v>
      </c>
      <c r="P73" s="50"/>
      <c r="Q73" s="50"/>
      <c r="R73" s="7" t="s">
        <v>172</v>
      </c>
    </row>
    <row r="74" spans="2:18" ht="30" x14ac:dyDescent="0.25">
      <c r="B74" s="4"/>
      <c r="C74" s="16">
        <v>53</v>
      </c>
      <c r="D74" s="15" t="s">
        <v>211</v>
      </c>
      <c r="E74" s="15" t="s">
        <v>200</v>
      </c>
      <c r="F74" s="50" t="s">
        <v>22</v>
      </c>
      <c r="G74" s="9"/>
      <c r="H74" s="9"/>
      <c r="I74" s="25">
        <f t="shared" si="3"/>
        <v>0</v>
      </c>
      <c r="J74" s="26">
        <f t="shared" si="4"/>
        <v>0</v>
      </c>
      <c r="K74" s="30"/>
      <c r="L74" s="29" t="s">
        <v>23</v>
      </c>
      <c r="M74" s="50">
        <v>248</v>
      </c>
      <c r="N74" s="50">
        <v>248</v>
      </c>
      <c r="O74" s="29" t="s">
        <v>23</v>
      </c>
      <c r="P74" s="50"/>
      <c r="Q74" s="50"/>
      <c r="R74" s="7" t="s">
        <v>172</v>
      </c>
    </row>
    <row r="75" spans="2:18" ht="30" x14ac:dyDescent="0.25">
      <c r="B75" s="4"/>
      <c r="C75" s="16">
        <v>54</v>
      </c>
      <c r="D75" s="15" t="s">
        <v>211</v>
      </c>
      <c r="E75" s="15" t="s">
        <v>200</v>
      </c>
      <c r="F75" s="50" t="s">
        <v>22</v>
      </c>
      <c r="G75" s="9"/>
      <c r="H75" s="9"/>
      <c r="I75" s="25">
        <f t="shared" si="3"/>
        <v>0</v>
      </c>
      <c r="J75" s="26">
        <f t="shared" si="4"/>
        <v>0</v>
      </c>
      <c r="K75" s="30"/>
      <c r="L75" s="29" t="s">
        <v>23</v>
      </c>
      <c r="M75" s="50">
        <v>249</v>
      </c>
      <c r="N75" s="50">
        <v>249</v>
      </c>
      <c r="O75" s="29" t="s">
        <v>23</v>
      </c>
      <c r="P75" s="50"/>
      <c r="Q75" s="50"/>
      <c r="R75" s="7" t="s">
        <v>172</v>
      </c>
    </row>
    <row r="76" spans="2:18" x14ac:dyDescent="0.25">
      <c r="B76" s="4"/>
      <c r="C76" s="16">
        <v>58</v>
      </c>
      <c r="D76" s="15" t="s">
        <v>216</v>
      </c>
      <c r="E76" s="15" t="s">
        <v>213</v>
      </c>
      <c r="F76" s="50" t="s">
        <v>22</v>
      </c>
      <c r="G76" s="9"/>
      <c r="H76" s="9"/>
      <c r="I76" s="25">
        <f t="shared" si="3"/>
        <v>0</v>
      </c>
      <c r="J76" s="26">
        <f t="shared" si="4"/>
        <v>0</v>
      </c>
      <c r="K76" s="30"/>
      <c r="L76" s="29" t="s">
        <v>23</v>
      </c>
      <c r="M76" s="50">
        <v>253</v>
      </c>
      <c r="N76" s="50">
        <v>253</v>
      </c>
      <c r="O76" s="29" t="s">
        <v>23</v>
      </c>
      <c r="P76" s="50"/>
      <c r="Q76" s="50"/>
      <c r="R76" s="7" t="s">
        <v>172</v>
      </c>
    </row>
    <row r="77" spans="2:18" x14ac:dyDescent="0.25">
      <c r="B77" s="4"/>
      <c r="C77" s="16">
        <v>59</v>
      </c>
      <c r="D77" s="7" t="s">
        <v>216</v>
      </c>
      <c r="E77" s="15" t="s">
        <v>213</v>
      </c>
      <c r="F77" s="50" t="s">
        <v>22</v>
      </c>
      <c r="G77" s="9"/>
      <c r="H77" s="9"/>
      <c r="I77" s="25">
        <f t="shared" si="3"/>
        <v>0</v>
      </c>
      <c r="J77" s="26">
        <f t="shared" si="4"/>
        <v>0</v>
      </c>
      <c r="K77" s="30"/>
      <c r="L77" s="29" t="s">
        <v>23</v>
      </c>
      <c r="M77" s="50">
        <v>254</v>
      </c>
      <c r="N77" s="50">
        <v>254</v>
      </c>
      <c r="O77" s="29" t="s">
        <v>23</v>
      </c>
      <c r="P77" s="50"/>
      <c r="Q77" s="50"/>
      <c r="R77" s="7" t="s">
        <v>172</v>
      </c>
    </row>
    <row r="78" spans="2:18" x14ac:dyDescent="0.25">
      <c r="B78" s="4"/>
      <c r="C78" s="16">
        <v>60</v>
      </c>
      <c r="D78" s="15" t="s">
        <v>216</v>
      </c>
      <c r="E78" s="15" t="s">
        <v>213</v>
      </c>
      <c r="F78" s="50" t="s">
        <v>22</v>
      </c>
      <c r="G78" s="9"/>
      <c r="H78" s="9"/>
      <c r="I78" s="25">
        <f t="shared" si="3"/>
        <v>0</v>
      </c>
      <c r="J78" s="26">
        <f t="shared" si="4"/>
        <v>0</v>
      </c>
      <c r="K78" s="30"/>
      <c r="L78" s="29" t="s">
        <v>23</v>
      </c>
      <c r="M78" s="50">
        <v>255</v>
      </c>
      <c r="N78" s="50">
        <v>255</v>
      </c>
      <c r="O78" s="29" t="s">
        <v>23</v>
      </c>
      <c r="P78" s="50"/>
      <c r="Q78" s="50"/>
      <c r="R78" s="7" t="s">
        <v>172</v>
      </c>
    </row>
    <row r="79" spans="2:18" x14ac:dyDescent="0.25">
      <c r="B79" s="4"/>
      <c r="C79" s="16">
        <v>62</v>
      </c>
      <c r="D79" s="15" t="s">
        <v>227</v>
      </c>
      <c r="E79" s="15" t="s">
        <v>213</v>
      </c>
      <c r="F79" s="50" t="s">
        <v>22</v>
      </c>
      <c r="G79" s="9"/>
      <c r="H79" s="9"/>
      <c r="I79" s="25">
        <f t="shared" si="3"/>
        <v>0</v>
      </c>
      <c r="J79" s="26">
        <f t="shared" si="4"/>
        <v>0</v>
      </c>
      <c r="K79" s="30"/>
      <c r="L79" s="50" t="s">
        <v>22</v>
      </c>
      <c r="M79" s="50">
        <v>257</v>
      </c>
      <c r="N79" s="50">
        <v>257</v>
      </c>
      <c r="O79" s="29" t="s">
        <v>23</v>
      </c>
      <c r="P79" s="50"/>
      <c r="Q79" s="50"/>
      <c r="R79" s="7" t="s">
        <v>228</v>
      </c>
    </row>
    <row r="80" spans="2:18" ht="33" customHeight="1" x14ac:dyDescent="0.25">
      <c r="K80" s="18">
        <f>SUM(K15:K79)</f>
        <v>27.166666666666664</v>
      </c>
    </row>
    <row r="81" spans="3:5" ht="33.75" x14ac:dyDescent="0.25">
      <c r="C81" s="49" t="s">
        <v>71</v>
      </c>
      <c r="D81" s="31">
        <f>+K15+K16+K17+K19+K20+K21+K22+K23+K24+K25+K26+K28+K29+K30+K32+K33+K34+K36</f>
        <v>27.166666666666664</v>
      </c>
      <c r="E81" s="62" t="s">
        <v>22</v>
      </c>
    </row>
    <row r="82" spans="3:5" x14ac:dyDescent="0.25">
      <c r="C82" s="49" t="s">
        <v>72</v>
      </c>
      <c r="D82" s="50">
        <v>8</v>
      </c>
    </row>
    <row r="83" spans="3:5" x14ac:dyDescent="0.25">
      <c r="C83" s="49" t="s">
        <v>73</v>
      </c>
      <c r="D83" s="31">
        <f>+D81-D82</f>
        <v>19.166666666666664</v>
      </c>
    </row>
    <row r="84" spans="3:5" ht="33.75" x14ac:dyDescent="0.25">
      <c r="C84" s="49" t="s">
        <v>75</v>
      </c>
      <c r="D84" s="31">
        <f>+K16+K20+K21+K22+K23+K24+K25+K26+K28+K29+K30+K32+K33+K34+K36</f>
        <v>21.5</v>
      </c>
      <c r="E84" s="62" t="s">
        <v>22</v>
      </c>
    </row>
    <row r="85" spans="3:5" x14ac:dyDescent="0.25">
      <c r="C85" s="49" t="s">
        <v>76</v>
      </c>
      <c r="D85" s="50">
        <v>5</v>
      </c>
    </row>
    <row r="86" spans="3:5" x14ac:dyDescent="0.25">
      <c r="C86" s="49" t="s">
        <v>74</v>
      </c>
      <c r="D86" s="31">
        <f>+D84-D85</f>
        <v>16.5</v>
      </c>
    </row>
  </sheetData>
  <mergeCells count="11">
    <mergeCell ref="H7:K7"/>
    <mergeCell ref="C11:E11"/>
    <mergeCell ref="C12:E12"/>
    <mergeCell ref="P13:Q13"/>
    <mergeCell ref="G14:H14"/>
    <mergeCell ref="H6:K6"/>
    <mergeCell ref="D4:D5"/>
    <mergeCell ref="E4:E5"/>
    <mergeCell ref="F4:F5"/>
    <mergeCell ref="G4:G5"/>
    <mergeCell ref="H4:K5"/>
  </mergeCells>
  <conditionalFormatting sqref="A1:XFD1048576">
    <cfRule type="cellIs" dxfId="19" priority="1" operator="equal">
      <formula>"SI"</formula>
    </cfRule>
    <cfRule type="cellIs" dxfId="18" priority="2" operator="equal">
      <formula>"NO"</formula>
    </cfRule>
  </conditionalFormatting>
  <pageMargins left="0.7" right="0.7" top="0.75" bottom="0.75" header="0.3" footer="0.3"/>
  <pageSetup scale="2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6"/>
  <sheetViews>
    <sheetView zoomScale="85" zoomScaleNormal="85" zoomScaleSheetLayoutView="40" workbookViewId="0">
      <selection activeCell="N9" sqref="N9"/>
    </sheetView>
  </sheetViews>
  <sheetFormatPr baseColWidth="10" defaultColWidth="11.42578125" defaultRowHeight="15" x14ac:dyDescent="0.25"/>
  <cols>
    <col min="1" max="1" width="4.5703125" style="4" customWidth="1"/>
    <col min="2" max="2" width="13.42578125" style="4" bestFit="1" customWidth="1"/>
    <col min="3" max="3" width="58.7109375" style="4" customWidth="1"/>
    <col min="4" max="4" width="17.140625" style="4" bestFit="1" customWidth="1"/>
    <col min="5" max="5" width="20.5703125" style="4" bestFit="1" customWidth="1"/>
    <col min="6" max="6" width="24.85546875" style="4" bestFit="1" customWidth="1"/>
    <col min="7" max="7" width="34.85546875" style="4" bestFit="1" customWidth="1"/>
    <col min="8" max="8" width="27.85546875" style="4" bestFit="1" customWidth="1"/>
    <col min="9" max="9" width="27.85546875" style="4" customWidth="1"/>
    <col min="10" max="10" width="21.28515625" style="4" bestFit="1" customWidth="1"/>
    <col min="11" max="11" width="25" style="4" customWidth="1"/>
    <col min="12" max="12" width="28.28515625" style="4" customWidth="1"/>
    <col min="13" max="14" width="26.28515625" style="4" customWidth="1"/>
    <col min="15" max="15" width="56.5703125" style="4" customWidth="1"/>
    <col min="16" max="16384" width="11.42578125" style="4"/>
  </cols>
  <sheetData>
    <row r="2" spans="2:15" x14ac:dyDescent="0.25">
      <c r="B2" s="3" t="s">
        <v>1</v>
      </c>
      <c r="C2" s="3" t="s">
        <v>0</v>
      </c>
    </row>
    <row r="3" spans="2:15" x14ac:dyDescent="0.25">
      <c r="B3" s="5" t="s">
        <v>2</v>
      </c>
      <c r="C3" s="5" t="s">
        <v>3</v>
      </c>
    </row>
    <row r="5" spans="2:15" s="12" customFormat="1" ht="80.25" customHeight="1" x14ac:dyDescent="0.25">
      <c r="C5" s="48" t="s">
        <v>35</v>
      </c>
      <c r="D5" s="48" t="s">
        <v>39</v>
      </c>
      <c r="E5" s="48" t="s">
        <v>38</v>
      </c>
      <c r="F5" s="48" t="s">
        <v>40</v>
      </c>
      <c r="G5" s="48" t="s">
        <v>41</v>
      </c>
      <c r="H5" s="48" t="s">
        <v>14</v>
      </c>
      <c r="I5" s="48" t="s">
        <v>15</v>
      </c>
      <c r="J5" s="48" t="s">
        <v>9</v>
      </c>
      <c r="K5" s="48" t="s">
        <v>10</v>
      </c>
      <c r="L5" s="48" t="s">
        <v>11</v>
      </c>
      <c r="M5" s="48" t="s">
        <v>12</v>
      </c>
      <c r="N5" s="48" t="s">
        <v>13</v>
      </c>
      <c r="O5" s="48" t="s">
        <v>24</v>
      </c>
    </row>
    <row r="6" spans="2:15" ht="30" x14ac:dyDescent="0.25">
      <c r="C6" s="13" t="s">
        <v>4</v>
      </c>
      <c r="D6" s="50" t="s">
        <v>22</v>
      </c>
      <c r="E6" s="50" t="s">
        <v>22</v>
      </c>
      <c r="F6" s="50" t="s">
        <v>22</v>
      </c>
      <c r="G6" s="50" t="s">
        <v>22</v>
      </c>
      <c r="H6" s="56">
        <v>19952000</v>
      </c>
      <c r="I6" s="10">
        <v>1</v>
      </c>
      <c r="J6" s="23">
        <f>+H6*I6</f>
        <v>19952000</v>
      </c>
      <c r="K6" s="7" t="s">
        <v>230</v>
      </c>
      <c r="L6" s="8" t="s">
        <v>231</v>
      </c>
      <c r="M6" s="9">
        <v>39097</v>
      </c>
      <c r="N6" s="9">
        <v>39216</v>
      </c>
      <c r="O6" s="7"/>
    </row>
    <row r="7" spans="2:15" ht="60" x14ac:dyDescent="0.25">
      <c r="C7" s="13" t="s">
        <v>5</v>
      </c>
      <c r="D7" s="50" t="s">
        <v>22</v>
      </c>
      <c r="E7" s="50" t="s">
        <v>22</v>
      </c>
      <c r="F7" s="50" t="s">
        <v>22</v>
      </c>
      <c r="G7" s="50" t="s">
        <v>22</v>
      </c>
      <c r="H7" s="22">
        <f>158525779*2+79262890</f>
        <v>396314448</v>
      </c>
      <c r="I7" s="10">
        <v>1</v>
      </c>
      <c r="J7" s="23">
        <f>+H7*I7</f>
        <v>396314448</v>
      </c>
      <c r="K7" s="7" t="s">
        <v>232</v>
      </c>
      <c r="L7" s="8" t="s">
        <v>231</v>
      </c>
      <c r="M7" s="9">
        <v>40823</v>
      </c>
      <c r="N7" s="9">
        <v>40982</v>
      </c>
      <c r="O7" s="7"/>
    </row>
    <row r="8" spans="2:15" ht="30" x14ac:dyDescent="0.25">
      <c r="C8" s="13" t="s">
        <v>6</v>
      </c>
      <c r="D8" s="50" t="s">
        <v>22</v>
      </c>
      <c r="E8" s="50" t="s">
        <v>22</v>
      </c>
      <c r="F8" s="50" t="s">
        <v>22</v>
      </c>
      <c r="G8" s="50" t="s">
        <v>22</v>
      </c>
      <c r="H8" s="22">
        <v>249111001</v>
      </c>
      <c r="I8" s="10">
        <v>0.5</v>
      </c>
      <c r="J8" s="23">
        <f>+H8*I8</f>
        <v>124555500.5</v>
      </c>
      <c r="K8" s="7" t="s">
        <v>233</v>
      </c>
      <c r="L8" s="8" t="s">
        <v>234</v>
      </c>
      <c r="M8" s="9">
        <v>38743</v>
      </c>
      <c r="N8" s="9">
        <v>38877</v>
      </c>
      <c r="O8" s="7"/>
    </row>
    <row r="9" spans="2:15" ht="60" x14ac:dyDescent="0.25">
      <c r="C9" s="13" t="s">
        <v>7</v>
      </c>
      <c r="D9" s="50" t="s">
        <v>22</v>
      </c>
      <c r="E9" s="29" t="s">
        <v>22</v>
      </c>
      <c r="F9" s="50" t="s">
        <v>22</v>
      </c>
      <c r="G9" s="50" t="s">
        <v>22</v>
      </c>
      <c r="H9" s="22">
        <v>180000000</v>
      </c>
      <c r="I9" s="10">
        <v>1</v>
      </c>
      <c r="J9" s="23">
        <f>+H9*I9</f>
        <v>180000000</v>
      </c>
      <c r="K9" s="7" t="s">
        <v>232</v>
      </c>
      <c r="L9" s="8" t="s">
        <v>231</v>
      </c>
      <c r="M9" s="9">
        <v>41285</v>
      </c>
      <c r="N9" s="9">
        <v>41443</v>
      </c>
      <c r="O9" s="7"/>
    </row>
    <row r="10" spans="2:15" ht="60" x14ac:dyDescent="0.25">
      <c r="C10" s="13" t="s">
        <v>8</v>
      </c>
      <c r="D10" s="50" t="s">
        <v>22</v>
      </c>
      <c r="E10" s="29" t="s">
        <v>22</v>
      </c>
      <c r="F10" s="50" t="s">
        <v>22</v>
      </c>
      <c r="G10" s="50" t="s">
        <v>22</v>
      </c>
      <c r="H10" s="22">
        <v>288219840</v>
      </c>
      <c r="I10" s="10">
        <v>0.33</v>
      </c>
      <c r="J10" s="23">
        <f>+H10*I10</f>
        <v>95112547.200000003</v>
      </c>
      <c r="K10" s="7" t="s">
        <v>232</v>
      </c>
      <c r="L10" s="8" t="s">
        <v>235</v>
      </c>
      <c r="M10" s="9">
        <v>40865</v>
      </c>
      <c r="N10" s="9">
        <v>40908</v>
      </c>
      <c r="O10" s="7"/>
    </row>
    <row r="11" spans="2:15" ht="21" x14ac:dyDescent="0.25">
      <c r="J11" s="24">
        <f>SUM(J6:J10)</f>
        <v>815934495.70000005</v>
      </c>
    </row>
    <row r="12" spans="2:15" ht="29.25" customHeight="1" x14ac:dyDescent="0.25"/>
    <row r="13" spans="2:15" ht="42.75" customHeight="1" x14ac:dyDescent="0.25">
      <c r="C13" s="13" t="s">
        <v>42</v>
      </c>
      <c r="D13" s="50" t="s">
        <v>22</v>
      </c>
    </row>
    <row r="14" spans="2:15" ht="84.75" customHeight="1" x14ac:dyDescent="0.25">
      <c r="C14" s="13" t="s">
        <v>43</v>
      </c>
      <c r="D14" s="53" t="s">
        <v>22</v>
      </c>
      <c r="M14" s="21"/>
    </row>
    <row r="15" spans="2:15" ht="45" x14ac:dyDescent="0.25">
      <c r="C15" s="13" t="s">
        <v>44</v>
      </c>
      <c r="D15" s="29" t="s">
        <v>22</v>
      </c>
    </row>
    <row r="16" spans="2:15" ht="36" x14ac:dyDescent="0.25">
      <c r="C16" s="59" t="s">
        <v>273</v>
      </c>
      <c r="D16" s="64" t="s">
        <v>22</v>
      </c>
    </row>
  </sheetData>
  <conditionalFormatting sqref="A1:XFD1048576">
    <cfRule type="cellIs" dxfId="17" priority="1" operator="equal">
      <formula>"SI"</formula>
    </cfRule>
    <cfRule type="cellIs" dxfId="16" priority="2" operator="equal">
      <formula>"NO"</formula>
    </cfRule>
  </conditionalFormatting>
  <pageMargins left="0.7" right="0.7" top="0.75" bottom="0.75" header="0.3" footer="0.3"/>
  <pageSetup scale="21"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Experiencia (STI)</vt:lpstr>
      <vt:lpstr>Exp. E. Técnico (STI)</vt:lpstr>
      <vt:lpstr>Exp. E. Jurídic (STI)</vt:lpstr>
      <vt:lpstr>Exp. E. Financi (STI)</vt:lpstr>
      <vt:lpstr>Experiencia (UT A-T)</vt:lpstr>
      <vt:lpstr>Exp. E. Técnico (UT A-T)</vt:lpstr>
      <vt:lpstr>Exp. E. Jurídic (UT A-T)</vt:lpstr>
      <vt:lpstr>Exp. E. Financi (UT A-T)</vt:lpstr>
      <vt:lpstr>Experiencia (ITECO)</vt:lpstr>
      <vt:lpstr>Exp. E. Técnico (ITECO)</vt:lpstr>
      <vt:lpstr>Exp. E. Jurídic (ITECO)</vt:lpstr>
      <vt:lpstr>Exp. E. Financi (ITECO)</vt:lpstr>
      <vt:lpstr>PONDERABLES (STI)</vt:lpstr>
      <vt:lpstr>PONDERABLES (UT A-T)</vt:lpstr>
      <vt:lpstr>INFORME CONSOLIDADO</vt:lpstr>
      <vt:lpstr>'INFORME CONSOLIDADO'!Área_de_impresión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orlandobernal1</dc:creator>
  <cp:lastModifiedBy>Claudia Milena Collazos Saenz</cp:lastModifiedBy>
  <dcterms:created xsi:type="dcterms:W3CDTF">2013-09-05T23:29:54Z</dcterms:created>
  <dcterms:modified xsi:type="dcterms:W3CDTF">2013-11-13T21:32:25Z</dcterms:modified>
</cp:coreProperties>
</file>