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ordinacion de procesos de seleccion\2014\PROCESOS MISIONALES\INVITACIONES ABIERTAS\INVITACION ABIERTA 08 ESTACIONES AM RADIO\EVALUACIONES\"/>
    </mc:Choice>
  </mc:AlternateContent>
  <bookViews>
    <workbookView xWindow="0" yWindow="0" windowWidth="10620" windowHeight="7350" activeTab="2"/>
  </bookViews>
  <sheets>
    <sheet name="FINANCIERA" sheetId="1" r:id="rId1"/>
    <sheet name="Hoja2" sheetId="5" state="hidden" r:id="rId2"/>
    <sheet name="ECONOMICO" sheetId="4" r:id="rId3"/>
  </sheets>
  <calcPr calcId="152511"/>
</workbook>
</file>

<file path=xl/calcChain.xml><?xml version="1.0" encoding="utf-8"?>
<calcChain xmlns="http://schemas.openxmlformats.org/spreadsheetml/2006/main">
  <c r="B13" i="1" l="1"/>
  <c r="C9" i="5" l="1"/>
  <c r="B8" i="5"/>
  <c r="C8" i="5" s="1"/>
  <c r="C7" i="5"/>
  <c r="C6" i="5"/>
  <c r="C5" i="5"/>
  <c r="C4" i="5"/>
  <c r="D12" i="4"/>
  <c r="E12" i="4" s="1"/>
  <c r="D13" i="4" l="1"/>
  <c r="E13" i="4" s="1"/>
  <c r="D11" i="4" l="1"/>
  <c r="E11" i="4" s="1"/>
  <c r="D10" i="4"/>
  <c r="E10" i="4" s="1"/>
  <c r="E31" i="1"/>
  <c r="E30" i="1"/>
  <c r="E29" i="1"/>
  <c r="E28" i="1"/>
  <c r="D31" i="1"/>
  <c r="D29" i="1"/>
  <c r="D30" i="1"/>
  <c r="D28" i="1"/>
  <c r="F28" i="1" s="1"/>
  <c r="E14" i="4" l="1"/>
  <c r="F31" i="1"/>
  <c r="F29" i="1"/>
  <c r="B29" i="1"/>
  <c r="F30" i="1"/>
  <c r="B28" i="1"/>
  <c r="B30" i="1"/>
  <c r="B31" i="1"/>
  <c r="H31" i="1" l="1"/>
  <c r="H29" i="1"/>
  <c r="H30" i="1"/>
  <c r="H28" i="1"/>
  <c r="I31" i="1"/>
  <c r="I30" i="1"/>
  <c r="I29" i="1"/>
  <c r="I28" i="1"/>
  <c r="G31" i="1"/>
  <c r="G29" i="1"/>
  <c r="G30" i="1"/>
  <c r="G28" i="1"/>
  <c r="C31" i="1"/>
  <c r="C29" i="1"/>
  <c r="C30" i="1"/>
  <c r="C28" i="1"/>
</calcChain>
</file>

<file path=xl/sharedStrings.xml><?xml version="1.0" encoding="utf-8"?>
<sst xmlns="http://schemas.openxmlformats.org/spreadsheetml/2006/main" count="112" uniqueCount="89">
  <si>
    <t>Contratar bajo la modalidad de llave en mano, la adquisición, instalación y puesta en funcionamiento de los equipos, antenas de recepción satelital y sistemas de transmisión para estaciones de Radiodifusión sonora en Amplitud Modulada (AM ), de acuerdo con las especificaciones y condiciones descritas en el alcance del objeto, estudios previos y el ANEXO 1 – FICHA TÉCNICA.”</t>
  </si>
  <si>
    <t>Estados financieros comparativos 2012-2013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tener:</t>
  </si>
  <si>
    <t>Certificación de los Estados Financieros según Artículo 37 Ley 222/95.</t>
  </si>
  <si>
    <t>Notas a los Estados Financieros según Artículo 36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</si>
  <si>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contratación.</t>
  </si>
  <si>
    <t>OFERENTES NACIONALES Y/O EXTRANJEROS CON SUCURSAL EN COLOMBIA</t>
  </si>
  <si>
    <t>INGTEL LTDA</t>
  </si>
  <si>
    <t xml:space="preserve">NUEVA IMAGEN </t>
  </si>
  <si>
    <t>TELEACCESS</t>
  </si>
  <si>
    <t>FOLIO 53-54</t>
  </si>
  <si>
    <t>FOLIO 60-64</t>
  </si>
  <si>
    <t>FOLIO 70</t>
  </si>
  <si>
    <t>FOLIO 73</t>
  </si>
  <si>
    <t xml:space="preserve">UNION TEMPORAL INSTELEC - ADTEL LATAM </t>
  </si>
  <si>
    <t>INSTELEC LTDA
65%</t>
  </si>
  <si>
    <t>FOLIO 57-59</t>
  </si>
  <si>
    <t>FOLIO 60-63</t>
  </si>
  <si>
    <t>FOLIO 64</t>
  </si>
  <si>
    <t>FOLIO 80-81</t>
  </si>
  <si>
    <t>ADTEL LATAM S.A.S 
35%</t>
  </si>
  <si>
    <t>FOLIO 94-97</t>
  </si>
  <si>
    <t>FOLIO 98</t>
  </si>
  <si>
    <t>FOLIO 107</t>
  </si>
  <si>
    <t>LA RED ELECTRONICA S.A.S</t>
  </si>
  <si>
    <t>FOLIO 28-30</t>
  </si>
  <si>
    <t>FOLIO 31-37</t>
  </si>
  <si>
    <t>FOLIO 37</t>
  </si>
  <si>
    <t>FOLIO 42-43</t>
  </si>
  <si>
    <t>FOLIO 35</t>
  </si>
  <si>
    <t>FOLIO 38 -40</t>
  </si>
  <si>
    <t>FOLIO 41-45</t>
  </si>
  <si>
    <t>FOLIO 46</t>
  </si>
  <si>
    <t>FOLIO 29-32</t>
  </si>
  <si>
    <t>FOLIO 33-42</t>
  </si>
  <si>
    <t>FOLIO 43</t>
  </si>
  <si>
    <t>FOLIO 48-49</t>
  </si>
  <si>
    <t>OFERENTES EXTRANJEROS SIN SUCURSAL EN COLOMBIA</t>
  </si>
  <si>
    <t>a) Balance general, estado de resultados, así como las notas a los estados financieros, comparativos con corte a 31 de diciembre de 2013 y diciembre 31 de 2012 de acuerdo con lo establecido en las leyes y normas del respectivo país.</t>
  </si>
  <si>
    <t>b) Los estados financieros del proponente extranjero deben venir firmados por el representante legal y el contador de la firma extranjera.</t>
  </si>
  <si>
    <t>c) Los estados financieros deben estar acompañados de la traducción oficial al castellano, expresados en pesos colombianos, a la tasa representativa del mercado TRM de la fecha de cierre de los mismos, indicando la tasa de conversión.</t>
  </si>
  <si>
    <t>d) Así mismo la traducción oficial de los balances estarán discriminados de la siguiente manera:</t>
  </si>
  <si>
    <t>• ACTIVOS: Corriente, no corriente y total</t>
  </si>
  <si>
    <t>•PASIVOS: Corriente, no corriente, total</t>
  </si>
  <si>
    <t>•PATRIMONIO</t>
  </si>
  <si>
    <t>f) El dictamen a los estados financieros vendrá con traducción oficial al español</t>
  </si>
  <si>
    <t>g) Se entiende por dictamen limpio aquel en el que se declara que los estados financieros presentan razonablemente en todos los aspectos significativos, los resultados de operaciones y principios de contabilidad generalmente aceptados.</t>
  </si>
  <si>
    <t>NOTA: Para Oferentes Extranjeros se aceptarán estados financieros a 31 de diciembre2013 sin auditar, siempre y cuando certifiquen que en el país de origen no se ha vencido el plazo para presentar estados financieros definitivos auditados o que su periodo de cierre fiscal sea diferente a diciembre 31. En estos casos, las certificaciones y los estados financieros deben venir suscritos por el Representante Legal y por el Contador</t>
  </si>
  <si>
    <t>FOLIO 113</t>
  </si>
  <si>
    <t>FOLIO 108-109</t>
  </si>
  <si>
    <t>SI</t>
  </si>
  <si>
    <t>N/A</t>
  </si>
  <si>
    <t>e)Dictamen de Auditoría Externa del país del proponente, de los estados financieros y solo se aceptará “dictamen limpio”.</t>
  </si>
  <si>
    <t xml:space="preserve">INDICADORES FINANCIEROS </t>
  </si>
  <si>
    <t>RAZÓN DE LIQUIDEZ MÍNIMA ≥ 1</t>
  </si>
  <si>
    <t>NIVEL DE ENDEUDAMIENTO ≤ 70%</t>
  </si>
  <si>
    <t>CAPITAL DE TRABAJO ≥ 10% del presupuesto oficial</t>
  </si>
  <si>
    <t>PATRIMONIO LÍQUIDO ≥ 10% del presupuesto oficia</t>
  </si>
  <si>
    <t>TOTAL</t>
  </si>
  <si>
    <t>EURO A DÓLAR</t>
  </si>
  <si>
    <t>DÓLAR A PESO</t>
  </si>
  <si>
    <t>• ACTIVOS: Corriente</t>
  </si>
  <si>
    <t>• ACTIVOS: Total</t>
  </si>
  <si>
    <t>• PASIVOS: Corriente</t>
  </si>
  <si>
    <t>• PASIVOS: Total</t>
  </si>
  <si>
    <t>• PATRIMONIO</t>
  </si>
  <si>
    <t>• PASIVOS: No Corriente</t>
  </si>
  <si>
    <t>TRM</t>
  </si>
  <si>
    <t>VALOR TOTAL MEDICIONES DE CEM</t>
  </si>
  <si>
    <t>CONCEPTO PROPUESTA TOTAL</t>
  </si>
  <si>
    <t>VALOR SIN IVA</t>
  </si>
  <si>
    <t>IVA</t>
  </si>
  <si>
    <t>VALOR INCLUIDO IVA</t>
  </si>
  <si>
    <t>SERVICIOS, EQUIPOS A SUMINISTRAR ESTACIÓN JAMUNDÍ</t>
  </si>
  <si>
    <t>SERVICIOS, EQUIPOS A SUMINISTRAR ESTACIÓN SABANAGRANDE</t>
  </si>
  <si>
    <t>ESTUDIOS TÉCNICOS ESTACIONES AM</t>
  </si>
  <si>
    <t>VALOR TOTAL</t>
  </si>
  <si>
    <t>INVITACION ABIERTA Nº 08 de 2014</t>
  </si>
  <si>
    <t>NO CUMPLE</t>
  </si>
  <si>
    <t>CUMPLE</t>
  </si>
  <si>
    <t>VERIFICACION AICO SOLUCIONES S.A</t>
  </si>
  <si>
    <t>No presentó 
 Estados financieros comparativos</t>
  </si>
  <si>
    <t>FOLIO 100-105
( No presentó Notas a  los Estados Financieros)</t>
  </si>
  <si>
    <t>PRESUPUESTO:  $2.833.189.847</t>
  </si>
  <si>
    <t>EVALUACION ECONOMICA</t>
  </si>
  <si>
    <t>A) No se realizó verificacion economica a los proponentes:  AICO SOLUCIONES S.A SUCURSAL COLOMBIA,INGTEL LTDA,UNION TEMPORAL INSTELEC - ADTEL LATAM,NUEVA IMAGEN,TELEACCESS porque no cumplieron en los aspectos Técnicos y Financieros,</t>
  </si>
  <si>
    <t xml:space="preserve">PUNTAJE </t>
  </si>
  <si>
    <t>500 PUNTOS</t>
  </si>
  <si>
    <t>AICOX SOLUCIONES S.A
SUCURSAL COLOMBIA</t>
  </si>
  <si>
    <t>AICOX SOLUCIONES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</si>
</sst>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vertical="center"/>
    </xf>
    <xf numFmtId="166" fontId="4" fillId="0" borderId="1" xfId="1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66" fontId="4" fillId="0" borderId="0" xfId="1" applyNumberFormat="1" applyFont="1"/>
    <xf numFmtId="0" fontId="4" fillId="0" borderId="1" xfId="0" applyFont="1" applyBorder="1" applyAlignment="1">
      <alignment wrapText="1"/>
    </xf>
    <xf numFmtId="166" fontId="4" fillId="0" borderId="1" xfId="1" applyNumberFormat="1" applyFont="1" applyBorder="1"/>
    <xf numFmtId="166" fontId="4" fillId="2" borderId="1" xfId="1" applyNumberFormat="1" applyFont="1" applyFill="1" applyBorder="1"/>
    <xf numFmtId="166" fontId="4" fillId="0" borderId="7" xfId="1" applyNumberFormat="1" applyFont="1" applyBorder="1"/>
    <xf numFmtId="166" fontId="3" fillId="0" borderId="3" xfId="1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6" fontId="4" fillId="0" borderId="12" xfId="1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6" fontId="6" fillId="0" borderId="9" xfId="1" applyNumberFormat="1" applyFont="1" applyBorder="1" applyAlignment="1">
      <alignment horizontal="center" vertical="center" wrapText="1"/>
    </xf>
    <xf numFmtId="166" fontId="6" fillId="0" borderId="10" xfId="1" applyNumberFormat="1" applyFont="1" applyBorder="1"/>
    <xf numFmtId="0" fontId="1" fillId="0" borderId="0" xfId="0" applyFont="1"/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66" fontId="6" fillId="0" borderId="24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/>
    </xf>
    <xf numFmtId="166" fontId="6" fillId="0" borderId="37" xfId="1" applyNumberFormat="1" applyFont="1" applyBorder="1"/>
    <xf numFmtId="166" fontId="1" fillId="0" borderId="16" xfId="1" applyNumberFormat="1" applyFont="1" applyBorder="1" applyAlignment="1">
      <alignment horizontal="center" vertical="center" wrapText="1"/>
    </xf>
    <xf numFmtId="166" fontId="1" fillId="0" borderId="25" xfId="1" applyNumberFormat="1" applyFont="1" applyBorder="1" applyAlignment="1">
      <alignment horizontal="center" vertical="center"/>
    </xf>
    <xf numFmtId="166" fontId="1" fillId="0" borderId="17" xfId="1" applyNumberFormat="1" applyFont="1" applyBorder="1"/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9" fontId="4" fillId="0" borderId="19" xfId="2" applyFont="1" applyBorder="1" applyAlignment="1">
      <alignment vertical="center"/>
    </xf>
    <xf numFmtId="166" fontId="4" fillId="0" borderId="19" xfId="0" applyNumberFormat="1" applyFont="1" applyBorder="1" applyAlignment="1">
      <alignment vertical="center"/>
    </xf>
    <xf numFmtId="166" fontId="4" fillId="0" borderId="20" xfId="0" applyNumberFormat="1" applyFont="1" applyBorder="1" applyAlignment="1">
      <alignment vertical="center"/>
    </xf>
    <xf numFmtId="166" fontId="7" fillId="0" borderId="40" xfId="0" applyNumberFormat="1" applyFont="1" applyBorder="1" applyAlignment="1">
      <alignment horizontal="center" vertical="center"/>
    </xf>
    <xf numFmtId="164" fontId="4" fillId="0" borderId="19" xfId="1" applyFont="1" applyBorder="1" applyAlignment="1">
      <alignment vertical="center"/>
    </xf>
    <xf numFmtId="166" fontId="4" fillId="0" borderId="19" xfId="1" applyNumberFormat="1" applyFont="1" applyBorder="1" applyAlignment="1">
      <alignment vertical="center"/>
    </xf>
    <xf numFmtId="166" fontId="4" fillId="0" borderId="20" xfId="1" applyNumberFormat="1" applyFont="1" applyBorder="1" applyAlignment="1">
      <alignment vertical="center"/>
    </xf>
    <xf numFmtId="166" fontId="7" fillId="0" borderId="40" xfId="1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9" fontId="4" fillId="0" borderId="9" xfId="2" applyFont="1" applyBorder="1" applyAlignment="1">
      <alignment vertical="center"/>
    </xf>
    <xf numFmtId="166" fontId="4" fillId="0" borderId="9" xfId="1" applyNumberFormat="1" applyFont="1" applyBorder="1" applyAlignment="1">
      <alignment vertical="center"/>
    </xf>
    <xf numFmtId="166" fontId="4" fillId="0" borderId="11" xfId="1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9" fontId="4" fillId="0" borderId="5" xfId="2" applyFon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166" fontId="4" fillId="0" borderId="42" xfId="1" applyNumberFormat="1" applyFont="1" applyBorder="1" applyAlignment="1">
      <alignment vertical="center"/>
    </xf>
    <xf numFmtId="166" fontId="7" fillId="0" borderId="44" xfId="1" applyNumberFormat="1" applyFont="1" applyBorder="1" applyAlignment="1">
      <alignment horizontal="center" vertical="center"/>
    </xf>
    <xf numFmtId="9" fontId="4" fillId="0" borderId="32" xfId="2" applyFont="1" applyBorder="1" applyAlignment="1">
      <alignment vertical="center"/>
    </xf>
    <xf numFmtId="166" fontId="4" fillId="0" borderId="32" xfId="1" applyNumberFormat="1" applyFont="1" applyBorder="1" applyAlignment="1">
      <alignment vertical="center"/>
    </xf>
    <xf numFmtId="166" fontId="4" fillId="0" borderId="31" xfId="1" applyNumberFormat="1" applyFont="1" applyBorder="1" applyAlignment="1">
      <alignment vertical="center"/>
    </xf>
    <xf numFmtId="166" fontId="7" fillId="0" borderId="45" xfId="1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vertical="center"/>
    </xf>
    <xf numFmtId="164" fontId="4" fillId="0" borderId="38" xfId="1" applyFont="1" applyBorder="1" applyAlignment="1">
      <alignment vertical="center"/>
    </xf>
    <xf numFmtId="164" fontId="4" fillId="0" borderId="21" xfId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7" fillId="0" borderId="29" xfId="1" applyNumberFormat="1" applyFont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/>
    </xf>
    <xf numFmtId="166" fontId="7" fillId="0" borderId="28" xfId="1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6" fontId="3" fillId="0" borderId="16" xfId="1" applyNumberFormat="1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B22" zoomScale="115" zoomScaleNormal="115" workbookViewId="0">
      <selection activeCell="C26" sqref="C26:C27"/>
    </sheetView>
  </sheetViews>
  <sheetFormatPr baseColWidth="10" defaultRowHeight="13.5" x14ac:dyDescent="0.25"/>
  <cols>
    <col min="1" max="1" width="62.140625" style="1" customWidth="1"/>
    <col min="2" max="2" width="18.85546875" style="1" customWidth="1"/>
    <col min="3" max="3" width="10.42578125" style="1" bestFit="1" customWidth="1"/>
    <col min="4" max="4" width="11" style="1" customWidth="1"/>
    <col min="5" max="5" width="13.7109375" style="1" customWidth="1"/>
    <col min="6" max="6" width="13.42578125" style="1" customWidth="1"/>
    <col min="7" max="7" width="12" style="1" customWidth="1"/>
    <col min="8" max="8" width="12.28515625" style="1" bestFit="1" customWidth="1"/>
    <col min="9" max="9" width="10.5703125" style="1" bestFit="1" customWidth="1"/>
    <col min="10" max="16384" width="11.42578125" style="1"/>
  </cols>
  <sheetData>
    <row r="1" spans="1:9" ht="15.75" x14ac:dyDescent="0.25">
      <c r="A1" s="98" t="s">
        <v>76</v>
      </c>
      <c r="B1" s="98"/>
      <c r="C1" s="98"/>
      <c r="D1" s="98"/>
      <c r="E1" s="98"/>
      <c r="F1" s="98"/>
      <c r="G1" s="98"/>
      <c r="H1" s="98"/>
      <c r="I1" s="98"/>
    </row>
    <row r="3" spans="1:9" ht="42" customHeight="1" x14ac:dyDescent="0.25">
      <c r="A3" s="97" t="s">
        <v>0</v>
      </c>
      <c r="B3" s="97"/>
      <c r="C3" s="97"/>
      <c r="D3" s="97"/>
      <c r="E3" s="97"/>
      <c r="F3" s="97"/>
      <c r="G3" s="97"/>
      <c r="H3" s="97"/>
      <c r="I3" s="97"/>
    </row>
    <row r="4" spans="1:9" ht="14.25" thickBot="1" x14ac:dyDescent="0.3"/>
    <row r="5" spans="1:9" ht="27.75" customHeight="1" thickBot="1" x14ac:dyDescent="0.3">
      <c r="A5" s="95" t="s">
        <v>5</v>
      </c>
      <c r="B5" s="89" t="s">
        <v>87</v>
      </c>
      <c r="C5" s="89" t="s">
        <v>6</v>
      </c>
      <c r="D5" s="106" t="s">
        <v>13</v>
      </c>
      <c r="E5" s="107"/>
      <c r="F5" s="108"/>
      <c r="G5" s="91" t="s">
        <v>23</v>
      </c>
      <c r="H5" s="93" t="s">
        <v>7</v>
      </c>
      <c r="I5" s="89" t="s">
        <v>8</v>
      </c>
    </row>
    <row r="6" spans="1:9" ht="27" customHeight="1" thickBot="1" x14ac:dyDescent="0.3">
      <c r="A6" s="96"/>
      <c r="B6" s="90"/>
      <c r="C6" s="90"/>
      <c r="D6" s="80" t="s">
        <v>14</v>
      </c>
      <c r="E6" s="109" t="s">
        <v>19</v>
      </c>
      <c r="F6" s="110"/>
      <c r="G6" s="92"/>
      <c r="H6" s="94"/>
      <c r="I6" s="90"/>
    </row>
    <row r="7" spans="1:9" ht="54" x14ac:dyDescent="0.25">
      <c r="A7" s="41" t="s">
        <v>1</v>
      </c>
      <c r="B7" s="42" t="s">
        <v>50</v>
      </c>
      <c r="C7" s="42" t="s">
        <v>10</v>
      </c>
      <c r="D7" s="45" t="s">
        <v>15</v>
      </c>
      <c r="E7" s="111" t="s">
        <v>80</v>
      </c>
      <c r="F7" s="112"/>
      <c r="G7" s="42" t="s">
        <v>24</v>
      </c>
      <c r="H7" s="48" t="s">
        <v>29</v>
      </c>
      <c r="I7" s="42" t="s">
        <v>32</v>
      </c>
    </row>
    <row r="8" spans="1:9" x14ac:dyDescent="0.25">
      <c r="A8" s="17" t="s">
        <v>2</v>
      </c>
      <c r="B8" s="43" t="s">
        <v>50</v>
      </c>
      <c r="C8" s="43" t="s">
        <v>11</v>
      </c>
      <c r="D8" s="46" t="s">
        <v>17</v>
      </c>
      <c r="E8" s="113" t="s">
        <v>21</v>
      </c>
      <c r="F8" s="114"/>
      <c r="G8" s="43" t="s">
        <v>26</v>
      </c>
      <c r="H8" s="49" t="s">
        <v>28</v>
      </c>
      <c r="I8" s="43" t="s">
        <v>34</v>
      </c>
    </row>
    <row r="9" spans="1:9" x14ac:dyDescent="0.25">
      <c r="A9" s="17" t="s">
        <v>3</v>
      </c>
      <c r="B9" s="43" t="s">
        <v>50</v>
      </c>
      <c r="C9" s="43" t="s">
        <v>9</v>
      </c>
      <c r="D9" s="46" t="s">
        <v>16</v>
      </c>
      <c r="E9" s="113" t="s">
        <v>20</v>
      </c>
      <c r="F9" s="114"/>
      <c r="G9" s="43" t="s">
        <v>25</v>
      </c>
      <c r="H9" s="49" t="s">
        <v>30</v>
      </c>
      <c r="I9" s="43" t="s">
        <v>33</v>
      </c>
    </row>
    <row r="10" spans="1:9" ht="41.25" thickBot="1" x14ac:dyDescent="0.3">
      <c r="A10" s="18" t="s">
        <v>4</v>
      </c>
      <c r="B10" s="44" t="s">
        <v>50</v>
      </c>
      <c r="C10" s="44" t="s">
        <v>12</v>
      </c>
      <c r="D10" s="47" t="s">
        <v>18</v>
      </c>
      <c r="E10" s="115" t="s">
        <v>22</v>
      </c>
      <c r="F10" s="116"/>
      <c r="G10" s="44" t="s">
        <v>27</v>
      </c>
      <c r="H10" s="50" t="s">
        <v>31</v>
      </c>
      <c r="I10" s="44" t="s">
        <v>35</v>
      </c>
    </row>
    <row r="11" spans="1:9" s="7" customFormat="1" x14ac:dyDescent="0.25">
      <c r="A11" s="5"/>
      <c r="B11" s="6"/>
      <c r="D11" s="6"/>
      <c r="E11" s="6"/>
      <c r="F11" s="6"/>
      <c r="G11" s="6"/>
      <c r="H11" s="6"/>
    </row>
    <row r="12" spans="1:9" s="7" customFormat="1" ht="14.25" thickBot="1" x14ac:dyDescent="0.3">
      <c r="A12" s="8"/>
      <c r="B12" s="6"/>
      <c r="D12" s="6"/>
      <c r="E12" s="6"/>
      <c r="F12" s="6"/>
      <c r="G12" s="6"/>
      <c r="H12" s="6"/>
    </row>
    <row r="13" spans="1:9" s="7" customFormat="1" ht="27.75" thickBot="1" x14ac:dyDescent="0.3">
      <c r="A13" s="83" t="s">
        <v>36</v>
      </c>
      <c r="B13" s="87" t="str">
        <f>+B5</f>
        <v>AICOX SOLUCIONES S.A
SUCURSAL COLOMBIA</v>
      </c>
      <c r="D13" s="6"/>
      <c r="E13" s="6"/>
      <c r="F13" s="6"/>
      <c r="G13" s="6"/>
      <c r="H13" s="6"/>
    </row>
    <row r="14" spans="1:9" ht="40.5" x14ac:dyDescent="0.25">
      <c r="A14" s="84" t="s">
        <v>37</v>
      </c>
      <c r="B14" s="88" t="s">
        <v>81</v>
      </c>
      <c r="D14" s="7"/>
      <c r="E14" s="7"/>
      <c r="F14" s="7"/>
      <c r="G14" s="7"/>
      <c r="H14" s="7"/>
    </row>
    <row r="15" spans="1:9" ht="26.25" customHeight="1" x14ac:dyDescent="0.25">
      <c r="A15" s="85" t="s">
        <v>38</v>
      </c>
      <c r="B15" s="43" t="s">
        <v>49</v>
      </c>
      <c r="D15" s="7"/>
      <c r="E15" s="7"/>
      <c r="F15" s="7"/>
      <c r="G15" s="7"/>
      <c r="H15" s="7"/>
    </row>
    <row r="16" spans="1:9" ht="40.5" x14ac:dyDescent="0.25">
      <c r="A16" s="85" t="s">
        <v>39</v>
      </c>
      <c r="B16" s="119" t="s">
        <v>48</v>
      </c>
      <c r="D16" s="7"/>
      <c r="E16" s="7"/>
      <c r="F16" s="7"/>
      <c r="G16" s="7"/>
      <c r="H16" s="7"/>
    </row>
    <row r="17" spans="1:9" x14ac:dyDescent="0.25">
      <c r="A17" s="85" t="s">
        <v>40</v>
      </c>
      <c r="B17" s="119"/>
      <c r="D17" s="7"/>
      <c r="E17" s="7"/>
      <c r="F17" s="7"/>
      <c r="G17" s="7"/>
      <c r="H17" s="7"/>
    </row>
    <row r="18" spans="1:9" x14ac:dyDescent="0.25">
      <c r="A18" s="85" t="s">
        <v>41</v>
      </c>
      <c r="B18" s="43" t="s">
        <v>49</v>
      </c>
      <c r="D18" s="7"/>
      <c r="E18" s="7"/>
      <c r="F18" s="7"/>
      <c r="G18" s="7"/>
      <c r="H18" s="7"/>
    </row>
    <row r="19" spans="1:9" x14ac:dyDescent="0.25">
      <c r="A19" s="85" t="s">
        <v>42</v>
      </c>
      <c r="B19" s="43" t="s">
        <v>49</v>
      </c>
      <c r="D19" s="7"/>
      <c r="E19" s="7"/>
      <c r="F19" s="7"/>
      <c r="G19" s="7"/>
      <c r="H19" s="7"/>
    </row>
    <row r="20" spans="1:9" x14ac:dyDescent="0.25">
      <c r="A20" s="85" t="s">
        <v>43</v>
      </c>
      <c r="B20" s="43" t="s">
        <v>49</v>
      </c>
      <c r="D20" s="7"/>
      <c r="E20" s="7"/>
      <c r="F20" s="7"/>
      <c r="G20" s="7"/>
      <c r="H20" s="7"/>
    </row>
    <row r="21" spans="1:9" ht="27" x14ac:dyDescent="0.25">
      <c r="A21" s="85" t="s">
        <v>51</v>
      </c>
      <c r="B21" s="43" t="s">
        <v>50</v>
      </c>
      <c r="D21" s="7"/>
      <c r="E21" s="7"/>
      <c r="F21" s="7"/>
      <c r="G21" s="7"/>
      <c r="H21" s="7"/>
    </row>
    <row r="22" spans="1:9" x14ac:dyDescent="0.25">
      <c r="A22" s="85" t="s">
        <v>44</v>
      </c>
      <c r="B22" s="43" t="s">
        <v>50</v>
      </c>
      <c r="D22" s="7"/>
      <c r="E22" s="7"/>
      <c r="F22" s="7"/>
      <c r="G22" s="7"/>
      <c r="H22" s="7"/>
    </row>
    <row r="23" spans="1:9" ht="40.5" x14ac:dyDescent="0.25">
      <c r="A23" s="85" t="s">
        <v>45</v>
      </c>
      <c r="B23" s="43" t="s">
        <v>50</v>
      </c>
      <c r="D23" s="7"/>
      <c r="E23" s="7"/>
      <c r="F23" s="7"/>
      <c r="G23" s="7"/>
      <c r="H23" s="7"/>
    </row>
    <row r="24" spans="1:9" ht="68.25" thickBot="1" x14ac:dyDescent="0.3">
      <c r="A24" s="86" t="s">
        <v>46</v>
      </c>
      <c r="B24" s="44" t="s">
        <v>47</v>
      </c>
      <c r="D24" s="7"/>
      <c r="E24" s="7"/>
      <c r="F24" s="7"/>
      <c r="G24" s="7"/>
      <c r="H24" s="7"/>
    </row>
    <row r="25" spans="1:9" ht="14.25" thickBot="1" x14ac:dyDescent="0.3"/>
    <row r="26" spans="1:9" ht="15" customHeight="1" thickBot="1" x14ac:dyDescent="0.3">
      <c r="A26" s="104" t="s">
        <v>52</v>
      </c>
      <c r="B26" s="104" t="s">
        <v>88</v>
      </c>
      <c r="C26" s="89" t="s">
        <v>6</v>
      </c>
      <c r="D26" s="106" t="s">
        <v>13</v>
      </c>
      <c r="E26" s="107"/>
      <c r="F26" s="108"/>
      <c r="G26" s="117" t="s">
        <v>23</v>
      </c>
      <c r="H26" s="104" t="s">
        <v>7</v>
      </c>
      <c r="I26" s="102" t="s">
        <v>8</v>
      </c>
    </row>
    <row r="27" spans="1:9" ht="39.75" customHeight="1" thickBot="1" x14ac:dyDescent="0.3">
      <c r="A27" s="105"/>
      <c r="B27" s="105"/>
      <c r="C27" s="90"/>
      <c r="D27" s="80" t="s">
        <v>14</v>
      </c>
      <c r="E27" s="81" t="s">
        <v>19</v>
      </c>
      <c r="F27" s="82" t="s">
        <v>57</v>
      </c>
      <c r="G27" s="118"/>
      <c r="H27" s="105"/>
      <c r="I27" s="103"/>
    </row>
    <row r="28" spans="1:9" x14ac:dyDescent="0.25">
      <c r="A28" s="51" t="s">
        <v>53</v>
      </c>
      <c r="B28" s="73">
        <f>+Hoja2!C4/Hoja2!C6</f>
        <v>1.8914154378911481</v>
      </c>
      <c r="C28" s="74">
        <f>1214575279/24651236</f>
        <v>49.270360277269667</v>
      </c>
      <c r="D28" s="75">
        <f>1323136870/640646880</f>
        <v>2.0653138434077758</v>
      </c>
      <c r="E28" s="76">
        <f>309394730.92/186788038.09</f>
        <v>1.6563947781866228</v>
      </c>
      <c r="F28" s="77">
        <f>+(D28*65%)+(E28*35%)</f>
        <v>1.9221921705803724</v>
      </c>
      <c r="G28" s="78">
        <f>1519909580/704146614</f>
        <v>2.1585129428741383</v>
      </c>
      <c r="H28" s="74">
        <f>2460505313/1142501351</f>
        <v>2.1536126069753769</v>
      </c>
      <c r="I28" s="79">
        <f>1540929375/406569351</f>
        <v>3.7900775629297252</v>
      </c>
    </row>
    <row r="29" spans="1:9" x14ac:dyDescent="0.25">
      <c r="A29" s="26" t="s">
        <v>54</v>
      </c>
      <c r="B29" s="52">
        <f>+Hoja2!C8/Hoja2!C5</f>
        <v>0.65777091389476539</v>
      </c>
      <c r="C29" s="52">
        <f>497014505/1392441822</f>
        <v>0.35693735791857018</v>
      </c>
      <c r="D29" s="61">
        <f>640646880/1380401924</f>
        <v>0.46410170028131603</v>
      </c>
      <c r="E29" s="3">
        <f>186788038.09/315452964.92</f>
        <v>0.59212643044065261</v>
      </c>
      <c r="F29" s="60">
        <f>+(D29*65%)+(E29*35%)</f>
        <v>0.50891035583708377</v>
      </c>
      <c r="G29" s="65">
        <f>1106911040/2315531044</f>
        <v>0.47803765916601548</v>
      </c>
      <c r="H29" s="56">
        <f>1220514688/3241743477</f>
        <v>0.37649946600015938</v>
      </c>
      <c r="I29" s="69">
        <f>886692135/2180744508</f>
        <v>0.40660065025829245</v>
      </c>
    </row>
    <row r="30" spans="1:9" x14ac:dyDescent="0.25">
      <c r="A30" s="26" t="s">
        <v>55</v>
      </c>
      <c r="B30" s="53">
        <f>+Hoja2!C4-Hoja2!C7</f>
        <v>6557464410.7064247</v>
      </c>
      <c r="C30" s="57">
        <f>1214575279-24651236</f>
        <v>1189924043</v>
      </c>
      <c r="D30" s="62">
        <f>1323136870-640646880</f>
        <v>682489990</v>
      </c>
      <c r="E30" s="2">
        <f>309394730.92-186788038.09</f>
        <v>122606692.83000001</v>
      </c>
      <c r="F30" s="60">
        <f>+(D30*65%)+(E30*35%)</f>
        <v>486530835.99049997</v>
      </c>
      <c r="G30" s="66">
        <f>1519909580-704146614</f>
        <v>815762966</v>
      </c>
      <c r="H30" s="57">
        <f>2460505313-1142501351</f>
        <v>1318003962</v>
      </c>
      <c r="I30" s="70">
        <f>1540929375-406569351</f>
        <v>1134360024</v>
      </c>
    </row>
    <row r="31" spans="1:9" ht="14.25" thickBot="1" x14ac:dyDescent="0.3">
      <c r="A31" s="27" t="s">
        <v>56</v>
      </c>
      <c r="B31" s="54">
        <f>+Hoja2!C5-Hoja2!C8</f>
        <v>11189332335.314014</v>
      </c>
      <c r="C31" s="58">
        <f>1392441822-497014505</f>
        <v>895427317</v>
      </c>
      <c r="D31" s="63">
        <f>1380401924-640646880</f>
        <v>739755044</v>
      </c>
      <c r="E31" s="25">
        <f>315452964.92-186788038.09</f>
        <v>128664926.83000001</v>
      </c>
      <c r="F31" s="64">
        <f>+(D31*65%)+(E31*35%)</f>
        <v>525873502.99050003</v>
      </c>
      <c r="G31" s="67">
        <f>2315531044-1106911004</f>
        <v>1208620040</v>
      </c>
      <c r="H31" s="58">
        <f>3241743477-1220514688</f>
        <v>2021228789</v>
      </c>
      <c r="I31" s="71">
        <f>2180744508-886692135</f>
        <v>1294052373</v>
      </c>
    </row>
    <row r="32" spans="1:9" ht="14.25" thickBot="1" x14ac:dyDescent="0.3">
      <c r="A32" s="7"/>
      <c r="B32" s="55" t="s">
        <v>77</v>
      </c>
      <c r="C32" s="59" t="s">
        <v>78</v>
      </c>
      <c r="D32" s="99" t="s">
        <v>77</v>
      </c>
      <c r="E32" s="100"/>
      <c r="F32" s="101"/>
      <c r="G32" s="68" t="s">
        <v>78</v>
      </c>
      <c r="H32" s="59" t="s">
        <v>78</v>
      </c>
      <c r="I32" s="72" t="s">
        <v>78</v>
      </c>
    </row>
    <row r="35" spans="1:2" x14ac:dyDescent="0.25">
      <c r="A35" s="1" t="s">
        <v>82</v>
      </c>
    </row>
    <row r="44" spans="1:2" x14ac:dyDescent="0.25">
      <c r="B44" s="4"/>
    </row>
  </sheetData>
  <mergeCells count="23">
    <mergeCell ref="B16:B17"/>
    <mergeCell ref="I5:I6"/>
    <mergeCell ref="A3:I3"/>
    <mergeCell ref="A1:I1"/>
    <mergeCell ref="D32:F32"/>
    <mergeCell ref="I26:I27"/>
    <mergeCell ref="A26:A27"/>
    <mergeCell ref="D5:F5"/>
    <mergeCell ref="E6:F6"/>
    <mergeCell ref="E7:F7"/>
    <mergeCell ref="E8:F8"/>
    <mergeCell ref="E9:F9"/>
    <mergeCell ref="E10:F10"/>
    <mergeCell ref="D26:F26"/>
    <mergeCell ref="C26:C27"/>
    <mergeCell ref="B26:B27"/>
    <mergeCell ref="G26:G27"/>
    <mergeCell ref="H26:H27"/>
    <mergeCell ref="B5:B6"/>
    <mergeCell ref="C5:C6"/>
    <mergeCell ref="G5:G6"/>
    <mergeCell ref="H5:H6"/>
    <mergeCell ref="A5:A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22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8" sqref="A18"/>
    </sheetView>
  </sheetViews>
  <sheetFormatPr baseColWidth="10" defaultRowHeight="15" x14ac:dyDescent="0.25"/>
  <cols>
    <col min="1" max="1" width="34.5703125" customWidth="1"/>
    <col min="2" max="2" width="22.42578125" customWidth="1"/>
    <col min="3" max="3" width="20.42578125" customWidth="1"/>
  </cols>
  <sheetData>
    <row r="1" spans="1:3" s="1" customFormat="1" ht="14.25" thickBot="1" x14ac:dyDescent="0.3">
      <c r="A1" s="9"/>
      <c r="B1" s="120" t="s">
        <v>79</v>
      </c>
      <c r="C1" s="121"/>
    </row>
    <row r="2" spans="1:3" s="1" customFormat="1" ht="14.25" thickBot="1" x14ac:dyDescent="0.3">
      <c r="A2" s="13" t="s">
        <v>66</v>
      </c>
      <c r="B2" s="15">
        <v>1.37795</v>
      </c>
      <c r="C2" s="16">
        <v>1926.83</v>
      </c>
    </row>
    <row r="3" spans="1:3" s="1" customFormat="1" ht="13.5" x14ac:dyDescent="0.25">
      <c r="A3" s="9"/>
      <c r="B3" s="14" t="s">
        <v>58</v>
      </c>
      <c r="C3" s="14" t="s">
        <v>59</v>
      </c>
    </row>
    <row r="4" spans="1:3" s="1" customFormat="1" ht="13.5" x14ac:dyDescent="0.25">
      <c r="A4" s="10" t="s">
        <v>60</v>
      </c>
      <c r="B4" s="11">
        <v>6914210.6299999999</v>
      </c>
      <c r="C4" s="11">
        <f t="shared" ref="C4:C9" si="0">+B4*$B$2*$C$2</f>
        <v>18357750543.760185</v>
      </c>
    </row>
    <row r="5" spans="1:3" s="1" customFormat="1" ht="13.5" x14ac:dyDescent="0.25">
      <c r="A5" s="10" t="s">
        <v>61</v>
      </c>
      <c r="B5" s="12">
        <v>12314318.92</v>
      </c>
      <c r="C5" s="11">
        <f t="shared" si="0"/>
        <v>32695445213.775089</v>
      </c>
    </row>
    <row r="6" spans="1:3" s="1" customFormat="1" ht="13.5" x14ac:dyDescent="0.25">
      <c r="A6" s="10" t="s">
        <v>62</v>
      </c>
      <c r="B6" s="11">
        <v>3655574.81</v>
      </c>
      <c r="C6" s="11">
        <f t="shared" si="0"/>
        <v>9705826745.4073105</v>
      </c>
    </row>
    <row r="7" spans="1:3" s="1" customFormat="1" ht="13.5" x14ac:dyDescent="0.25">
      <c r="A7" s="10" t="s">
        <v>65</v>
      </c>
      <c r="B7" s="11">
        <v>4444426</v>
      </c>
      <c r="C7" s="11">
        <f t="shared" si="0"/>
        <v>11800286133.053761</v>
      </c>
    </row>
    <row r="8" spans="1:3" s="1" customFormat="1" ht="13.5" x14ac:dyDescent="0.25">
      <c r="A8" s="10" t="s">
        <v>63</v>
      </c>
      <c r="B8" s="11">
        <f>+B6+B7</f>
        <v>8100000.8100000005</v>
      </c>
      <c r="C8" s="11">
        <f t="shared" si="0"/>
        <v>21506112878.461075</v>
      </c>
    </row>
    <row r="9" spans="1:3" s="1" customFormat="1" ht="13.5" x14ac:dyDescent="0.25">
      <c r="A9" s="10" t="s">
        <v>64</v>
      </c>
      <c r="B9" s="11">
        <v>4214318.1100000003</v>
      </c>
      <c r="C9" s="11">
        <f t="shared" si="0"/>
        <v>11189332335.314018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B7" sqref="B7"/>
    </sheetView>
  </sheetViews>
  <sheetFormatPr baseColWidth="10" defaultRowHeight="16.5" x14ac:dyDescent="0.3"/>
  <cols>
    <col min="1" max="1" width="17" style="22" customWidth="1"/>
    <col min="2" max="2" width="54.28515625" style="20" customWidth="1"/>
    <col min="3" max="3" width="24.42578125" style="24" customWidth="1"/>
    <col min="4" max="4" width="13.85546875" style="22" customWidth="1"/>
    <col min="5" max="5" width="16.28515625" style="19" customWidth="1"/>
    <col min="6" max="6" width="13.42578125" style="19" bestFit="1" customWidth="1"/>
    <col min="7" max="16384" width="11.42578125" style="19"/>
  </cols>
  <sheetData>
    <row r="1" spans="1:6" ht="18" x14ac:dyDescent="0.3">
      <c r="A1" s="127" t="s">
        <v>76</v>
      </c>
      <c r="B1" s="127"/>
      <c r="C1" s="127"/>
      <c r="D1" s="127"/>
      <c r="E1" s="127"/>
      <c r="F1" s="127"/>
    </row>
    <row r="2" spans="1:6" x14ac:dyDescent="0.3">
      <c r="A2" s="129" t="s">
        <v>83</v>
      </c>
      <c r="B2" s="129"/>
      <c r="C2" s="129"/>
      <c r="D2" s="129"/>
      <c r="E2" s="129"/>
      <c r="F2" s="129"/>
    </row>
    <row r="3" spans="1:6" ht="58.5" customHeight="1" x14ac:dyDescent="0.3">
      <c r="A3" s="97" t="s">
        <v>0</v>
      </c>
      <c r="B3" s="97"/>
      <c r="C3" s="97"/>
      <c r="D3" s="97"/>
      <c r="E3" s="97"/>
      <c r="F3" s="97"/>
    </row>
    <row r="5" spans="1:6" x14ac:dyDescent="0.3">
      <c r="A5" s="128" t="s">
        <v>84</v>
      </c>
      <c r="B5" s="128"/>
      <c r="C5" s="128"/>
      <c r="D5" s="128"/>
      <c r="E5" s="128"/>
      <c r="F5" s="128"/>
    </row>
    <row r="6" spans="1:6" x14ac:dyDescent="0.3">
      <c r="A6" s="21"/>
      <c r="B6" s="21"/>
      <c r="C6" s="21"/>
      <c r="D6" s="21"/>
      <c r="E6" s="21"/>
      <c r="F6" s="21"/>
    </row>
    <row r="7" spans="1:6" ht="17.25" thickBot="1" x14ac:dyDescent="0.35"/>
    <row r="8" spans="1:6" ht="17.25" thickBot="1" x14ac:dyDescent="0.35">
      <c r="C8" s="124" t="s">
        <v>23</v>
      </c>
      <c r="D8" s="125"/>
      <c r="E8" s="126"/>
      <c r="F8" s="34" t="s">
        <v>85</v>
      </c>
    </row>
    <row r="9" spans="1:6" ht="33" x14ac:dyDescent="0.3">
      <c r="A9" s="133" t="s">
        <v>68</v>
      </c>
      <c r="B9" s="134"/>
      <c r="C9" s="31" t="s">
        <v>69</v>
      </c>
      <c r="D9" s="32" t="s">
        <v>70</v>
      </c>
      <c r="E9" s="33" t="s">
        <v>71</v>
      </c>
      <c r="F9" s="130" t="s">
        <v>86</v>
      </c>
    </row>
    <row r="10" spans="1:6" x14ac:dyDescent="0.3">
      <c r="A10" s="135" t="s">
        <v>72</v>
      </c>
      <c r="B10" s="136"/>
      <c r="C10" s="28">
        <v>1608331348.8400002</v>
      </c>
      <c r="D10" s="23">
        <f>+C10*16%</f>
        <v>257333015.81440002</v>
      </c>
      <c r="E10" s="29">
        <f>+C10+D10</f>
        <v>1865664364.6544001</v>
      </c>
      <c r="F10" s="131"/>
    </row>
    <row r="11" spans="1:6" x14ac:dyDescent="0.3">
      <c r="A11" s="135" t="s">
        <v>73</v>
      </c>
      <c r="B11" s="136"/>
      <c r="C11" s="28">
        <v>491055979</v>
      </c>
      <c r="D11" s="23">
        <f>+C11*16%</f>
        <v>78568956.640000001</v>
      </c>
      <c r="E11" s="29">
        <f>+C11+D11</f>
        <v>569624935.63999999</v>
      </c>
      <c r="F11" s="131"/>
    </row>
    <row r="12" spans="1:6" x14ac:dyDescent="0.3">
      <c r="A12" s="135" t="s">
        <v>74</v>
      </c>
      <c r="B12" s="136"/>
      <c r="C12" s="28">
        <v>20000000</v>
      </c>
      <c r="D12" s="23">
        <f>+C12*16%</f>
        <v>3200000</v>
      </c>
      <c r="E12" s="29">
        <f>+C12+D12</f>
        <v>23200000</v>
      </c>
      <c r="F12" s="131"/>
    </row>
    <row r="13" spans="1:6" ht="17.25" thickBot="1" x14ac:dyDescent="0.35">
      <c r="A13" s="137" t="s">
        <v>67</v>
      </c>
      <c r="B13" s="138"/>
      <c r="C13" s="35">
        <v>5500000</v>
      </c>
      <c r="D13" s="36">
        <f>+C13*16%</f>
        <v>880000</v>
      </c>
      <c r="E13" s="37">
        <f>+C13+D13</f>
        <v>6380000</v>
      </c>
      <c r="F13" s="132"/>
    </row>
    <row r="14" spans="1:6" s="30" customFormat="1" ht="17.25" thickBot="1" x14ac:dyDescent="0.35">
      <c r="A14" s="122" t="s">
        <v>75</v>
      </c>
      <c r="B14" s="123"/>
      <c r="C14" s="38"/>
      <c r="D14" s="39"/>
      <c r="E14" s="40">
        <f>SUM(E10:E13)</f>
        <v>2464869300.2944002</v>
      </c>
    </row>
  </sheetData>
  <mergeCells count="12">
    <mergeCell ref="A14:B14"/>
    <mergeCell ref="C8:E8"/>
    <mergeCell ref="A1:F1"/>
    <mergeCell ref="A3:F3"/>
    <mergeCell ref="A5:F5"/>
    <mergeCell ref="A2:F2"/>
    <mergeCell ref="F9:F13"/>
    <mergeCell ref="A9:B9"/>
    <mergeCell ref="A10:B10"/>
    <mergeCell ref="A11:B11"/>
    <mergeCell ref="A12:B12"/>
    <mergeCell ref="A13:B13"/>
  </mergeCells>
  <pageMargins left="0.47" right="0.2" top="0.74803149606299213" bottom="0.74803149606299213" header="0.31496062992125984" footer="0.31496062992125984"/>
  <pageSetup paperSize="522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FINANCIERA</vt:lpstr>
      <vt:lpstr>Hoja2</vt:lpstr>
      <vt:lpstr>ECONOMICO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Ocampo Quintero</dc:creator>
  <cp:lastModifiedBy>Jorge Ernesto Camargo Becerra</cp:lastModifiedBy>
  <cp:lastPrinted>2014-05-27T21:27:32Z</cp:lastPrinted>
  <dcterms:created xsi:type="dcterms:W3CDTF">2014-05-22T18:43:01Z</dcterms:created>
  <dcterms:modified xsi:type="dcterms:W3CDTF">2014-05-27T22:21:05Z</dcterms:modified>
</cp:coreProperties>
</file>