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ordinacion de procesos de seleccion\2014\PROCESOS MISIONALES\INVITACIONES ABIERTAS\INVITACION ABIERTA 09 PATRIMONIO DIGITAL\INFORME DE EVALUACION\"/>
    </mc:Choice>
  </mc:AlternateContent>
  <bookViews>
    <workbookView xWindow="0" yWindow="0" windowWidth="20490" windowHeight="7755"/>
  </bookViews>
  <sheets>
    <sheet name="FINANCIERA" sheetId="1" r:id="rId1"/>
    <sheet name="ECONOMICA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3" i="1" l="1"/>
  <c r="E11" i="2" l="1"/>
  <c r="E10" i="2"/>
  <c r="E9" i="2"/>
  <c r="E8" i="2"/>
  <c r="E7" i="2"/>
  <c r="D17" i="1"/>
  <c r="D16" i="1"/>
  <c r="E12" i="2" l="1"/>
  <c r="E13" i="2" s="1"/>
  <c r="E14" i="2" s="1"/>
  <c r="D15" i="1"/>
  <c r="D14" i="1"/>
  <c r="C17" i="1"/>
  <c r="E17" i="1" s="1"/>
  <c r="C15" i="1"/>
  <c r="E15" i="1" s="1"/>
  <c r="C16" i="1"/>
  <c r="E16" i="1" s="1"/>
  <c r="C14" i="1"/>
  <c r="E14" i="1" s="1"/>
</calcChain>
</file>

<file path=xl/sharedStrings.xml><?xml version="1.0" encoding="utf-8"?>
<sst xmlns="http://schemas.openxmlformats.org/spreadsheetml/2006/main" count="59" uniqueCount="49">
  <si>
    <t>“Prestación de servicios a través de la modalidad Outsourcing, para la limpieza interna, digitalización o migración de análogos hacia formatos digitales de cintas de video y audio, así como la catalogación del material audiovisual, y posterior archivo en un sistema de almacenamiento</t>
  </si>
  <si>
    <t>INVITACIÓN ABIERTA Nº. 09 de 2014</t>
  </si>
  <si>
    <t>PRESUPUESTO:  $ 2.604.000.000</t>
  </si>
  <si>
    <t>OFERENTES NACIONALES O EXTRANJEROS CON SUCURSAL EN COLOMBIA</t>
  </si>
  <si>
    <t>Certificación de los Estados Financieros según Artículo 37 Ley 222/95.</t>
  </si>
  <si>
    <t>Notas a los Estados Financieros según Artículo 36 Ley 222/95.</t>
  </si>
  <si>
    <t>Estados financieros comparativos 2012-2013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tener:</t>
  </si>
  <si>
    <t>Certificados de vigencia y Antecedentes Disciplinarios del contador y/o del revisor fiscal, expedidos por la Junta Central de Contadores, con fecha no mayor a noventa (90) días calendario, anteriores a la fecha del presente proceso de contratación.</t>
  </si>
  <si>
    <t>RAZÓN DE LIQUIDEZ MÍNIMA ≥ 1.5</t>
  </si>
  <si>
    <t>NIVEL DE ENDEUDAMIENTO ≤ 60%</t>
  </si>
  <si>
    <t>INDICADORES</t>
  </si>
  <si>
    <t xml:space="preserve">INFORMATICA EL CORTE INGLES S.A </t>
  </si>
  <si>
    <t>UNION TEMPORAL GRABANDO ARCHIVOS DIGITALES</t>
  </si>
  <si>
    <t>GRABANDO ESTUDIOS SAS
90%</t>
  </si>
  <si>
    <t>FOLIO 62-63</t>
  </si>
  <si>
    <t>FOLIO 65-66</t>
  </si>
  <si>
    <t>FOLIO 67-70</t>
  </si>
  <si>
    <t>FOLIO 71-72</t>
  </si>
  <si>
    <t>FOLIO 73-74</t>
  </si>
  <si>
    <t>FOLIO 75</t>
  </si>
  <si>
    <t>FOLIO 76-79</t>
  </si>
  <si>
    <t>FOLIO 80-83</t>
  </si>
  <si>
    <t>RESULTADO</t>
  </si>
  <si>
    <t>CUMPLE</t>
  </si>
  <si>
    <t>NO CUMPLE</t>
  </si>
  <si>
    <t>CAPITAL DE TRABAJO ≥ 30% del presupuesto oficial = $ 781,200,000</t>
  </si>
  <si>
    <t>PATRIMONIO LÍQUIDO ≥ 40% del presupuesto oficial = 1,041,600,000</t>
  </si>
  <si>
    <t xml:space="preserve">ÍTEM </t>
  </si>
  <si>
    <t xml:space="preserve">ACTIVIDAD </t>
  </si>
  <si>
    <t>VALOR TOTAL</t>
  </si>
  <si>
    <t>Limpieza interna tape 1pulgada</t>
  </si>
  <si>
    <t>Limpieza interna tape Betacam30</t>
  </si>
  <si>
    <t>Digitalización tape 1pulgada</t>
  </si>
  <si>
    <t>Digitalización tape Betacam30</t>
  </si>
  <si>
    <t>Catalogación</t>
  </si>
  <si>
    <t>Subtotal</t>
  </si>
  <si>
    <t>IVA</t>
  </si>
  <si>
    <t>Total</t>
  </si>
  <si>
    <t>X</t>
  </si>
  <si>
    <t xml:space="preserve">CANT. </t>
  </si>
  <si>
    <t xml:space="preserve">VALOR UNITARIO </t>
  </si>
  <si>
    <t>TELESERVICIOS L Y L LTDA 10%</t>
  </si>
  <si>
    <t>“Prestación de servicios a través de la modalidad Outsourcing, para la limpieza interna, digitalización o migración de análogos hacia formatos digitales de cintas de video y audio, así como la catalogación del material audiovisual, y posterior archivo en un sistema de almacenamiento"</t>
  </si>
  <si>
    <t>GRABANDO ESTUDIOS S.A.S.
90%</t>
  </si>
  <si>
    <t xml:space="preserve">Total </t>
  </si>
  <si>
    <t xml:space="preserve">PUNTAJE </t>
  </si>
  <si>
    <t>A)  Se realiza evaluación económica al Proponente UNION TEMPORAL GRABANDO ARCHIVOS DIGITALES el cual CUMPLE tecnica, juridica y financieramente.</t>
  </si>
  <si>
    <t>B)  No se realiza evaluación económica al Proponente  INFORMATICA EL CORTE INGLES S.A el cual NO CUMPLE con los factores habilitantes.</t>
  </si>
  <si>
    <t>NO CUMPLE. Los documentos financieros aportados por el oferente no cumplen las condiciones establecían en el numeral 4,2,2 de  las reglas de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</si>
</sst>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i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166" fontId="0" fillId="0" borderId="1" xfId="1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/>
    <xf numFmtId="166" fontId="0" fillId="0" borderId="8" xfId="1" applyNumberFormat="1" applyFont="1" applyBorder="1"/>
    <xf numFmtId="0" fontId="0" fillId="0" borderId="10" xfId="0" applyBorder="1"/>
    <xf numFmtId="166" fontId="0" fillId="0" borderId="11" xfId="1" applyNumberFormat="1" applyFont="1" applyBorder="1"/>
    <xf numFmtId="0" fontId="8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3" xfId="0" applyFont="1" applyBorder="1" applyAlignment="1"/>
    <xf numFmtId="0" fontId="3" fillId="0" borderId="0" xfId="0" applyFont="1" applyAlignment="1">
      <alignment horizontal="left" wrapText="1"/>
    </xf>
    <xf numFmtId="0" fontId="2" fillId="0" borderId="17" xfId="0" applyFont="1" applyBorder="1" applyAlignment="1"/>
    <xf numFmtId="0" fontId="2" fillId="0" borderId="19" xfId="0" applyFont="1" applyBorder="1" applyAlignment="1"/>
    <xf numFmtId="9" fontId="2" fillId="0" borderId="7" xfId="2" applyFont="1" applyBorder="1" applyAlignment="1"/>
    <xf numFmtId="9" fontId="2" fillId="0" borderId="1" xfId="2" applyFont="1" applyBorder="1" applyAlignment="1"/>
    <xf numFmtId="9" fontId="2" fillId="0" borderId="8" xfId="2" applyFont="1" applyBorder="1" applyAlignment="1"/>
    <xf numFmtId="166" fontId="2" fillId="0" borderId="7" xfId="1" applyNumberFormat="1" applyFont="1" applyBorder="1" applyAlignment="1"/>
    <xf numFmtId="166" fontId="2" fillId="0" borderId="1" xfId="1" applyNumberFormat="1" applyFont="1" applyBorder="1" applyAlignment="1"/>
    <xf numFmtId="166" fontId="2" fillId="0" borderId="8" xfId="1" applyNumberFormat="1" applyFont="1" applyBorder="1" applyAlignment="1"/>
    <xf numFmtId="0" fontId="2" fillId="0" borderId="28" xfId="0" applyFont="1" applyBorder="1" applyAlignment="1"/>
    <xf numFmtId="0" fontId="2" fillId="0" borderId="27" xfId="0" applyFont="1" applyBorder="1" applyAlignment="1"/>
    <xf numFmtId="166" fontId="2" fillId="0" borderId="22" xfId="1" applyNumberFormat="1" applyFont="1" applyBorder="1" applyAlignment="1"/>
    <xf numFmtId="166" fontId="2" fillId="0" borderId="14" xfId="1" applyNumberFormat="1" applyFont="1" applyBorder="1" applyAlignment="1"/>
    <xf numFmtId="166" fontId="2" fillId="0" borderId="23" xfId="1" applyNumberFormat="1" applyFont="1" applyBorder="1" applyAlignment="1"/>
    <xf numFmtId="0" fontId="1" fillId="0" borderId="12" xfId="0" applyFont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6" xfId="0" applyFont="1" applyBorder="1" applyAlignment="1"/>
    <xf numFmtId="0" fontId="2" fillId="0" borderId="18" xfId="0" applyFont="1" applyBorder="1" applyAlignment="1"/>
    <xf numFmtId="165" fontId="2" fillId="0" borderId="4" xfId="1" applyNumberFormat="1" applyFont="1" applyBorder="1" applyAlignment="1"/>
    <xf numFmtId="164" fontId="2" fillId="0" borderId="5" xfId="1" applyFont="1" applyBorder="1" applyAlignment="1"/>
    <xf numFmtId="164" fontId="2" fillId="0" borderId="6" xfId="0" applyNumberFormat="1" applyFont="1" applyBorder="1" applyAlignment="1"/>
    <xf numFmtId="0" fontId="1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0" fillId="0" borderId="0" xfId="0" applyBorder="1"/>
    <xf numFmtId="166" fontId="0" fillId="0" borderId="0" xfId="1" applyNumberFormat="1" applyFont="1" applyBorder="1"/>
    <xf numFmtId="0" fontId="6" fillId="0" borderId="35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13" workbookViewId="0">
      <selection activeCell="A22" sqref="A22"/>
    </sheetView>
  </sheetViews>
  <sheetFormatPr baseColWidth="10" defaultRowHeight="16.5" x14ac:dyDescent="0.3"/>
  <cols>
    <col min="1" max="1" width="79.42578125" style="14" customWidth="1"/>
    <col min="2" max="2" width="24" style="14" bestFit="1" customWidth="1"/>
    <col min="3" max="3" width="16.140625" style="14" customWidth="1"/>
    <col min="4" max="4" width="16.28515625" style="14" customWidth="1"/>
    <col min="5" max="5" width="13.42578125" style="14" bestFit="1" customWidth="1"/>
    <col min="6" max="16384" width="11.42578125" style="14"/>
  </cols>
  <sheetData>
    <row r="1" spans="1:5" ht="18.75" x14ac:dyDescent="0.3">
      <c r="A1" s="58" t="s">
        <v>1</v>
      </c>
      <c r="B1" s="58"/>
      <c r="C1" s="58"/>
      <c r="D1" s="58"/>
      <c r="E1" s="58"/>
    </row>
    <row r="2" spans="1:5" ht="96.75" customHeight="1" x14ac:dyDescent="0.3">
      <c r="A2" s="73" t="s">
        <v>42</v>
      </c>
      <c r="B2" s="73"/>
      <c r="C2" s="73"/>
      <c r="D2" s="73"/>
      <c r="E2" s="73"/>
    </row>
    <row r="3" spans="1:5" ht="18.75" x14ac:dyDescent="0.3">
      <c r="A3" s="51"/>
      <c r="B3" s="51"/>
      <c r="C3" s="51"/>
      <c r="D3" s="51"/>
      <c r="E3" s="51"/>
    </row>
    <row r="4" spans="1:5" ht="17.25" thickBot="1" x14ac:dyDescent="0.35">
      <c r="A4" s="15"/>
    </row>
    <row r="5" spans="1:5" ht="17.25" thickBot="1" x14ac:dyDescent="0.35">
      <c r="A5" s="15"/>
      <c r="C5" s="59" t="s">
        <v>12</v>
      </c>
      <c r="D5" s="60"/>
      <c r="E5" s="61"/>
    </row>
    <row r="6" spans="1:5" ht="50.25" thickBot="1" x14ac:dyDescent="0.35">
      <c r="A6" s="13" t="s">
        <v>3</v>
      </c>
      <c r="B6" s="16" t="s">
        <v>11</v>
      </c>
      <c r="C6" s="17" t="s">
        <v>43</v>
      </c>
      <c r="D6" s="62" t="s">
        <v>41</v>
      </c>
      <c r="E6" s="63"/>
    </row>
    <row r="7" spans="1:5" ht="66" x14ac:dyDescent="0.3">
      <c r="A7" s="18" t="s">
        <v>6</v>
      </c>
      <c r="B7" s="19" t="s">
        <v>24</v>
      </c>
      <c r="C7" s="20" t="s">
        <v>14</v>
      </c>
      <c r="D7" s="64" t="s">
        <v>18</v>
      </c>
      <c r="E7" s="65"/>
    </row>
    <row r="8" spans="1:5" x14ac:dyDescent="0.3">
      <c r="A8" s="21" t="s">
        <v>4</v>
      </c>
      <c r="B8" s="22" t="s">
        <v>24</v>
      </c>
      <c r="C8" s="23" t="s">
        <v>15</v>
      </c>
      <c r="D8" s="66" t="s">
        <v>19</v>
      </c>
      <c r="E8" s="67"/>
    </row>
    <row r="9" spans="1:5" x14ac:dyDescent="0.3">
      <c r="A9" s="21" t="s">
        <v>5</v>
      </c>
      <c r="B9" s="22" t="s">
        <v>24</v>
      </c>
      <c r="C9" s="23" t="s">
        <v>16</v>
      </c>
      <c r="D9" s="66" t="s">
        <v>20</v>
      </c>
      <c r="E9" s="67"/>
    </row>
    <row r="10" spans="1:5" ht="50.25" thickBot="1" x14ac:dyDescent="0.35">
      <c r="A10" s="24" t="s">
        <v>7</v>
      </c>
      <c r="B10" s="25" t="s">
        <v>38</v>
      </c>
      <c r="C10" s="26" t="s">
        <v>17</v>
      </c>
      <c r="D10" s="71" t="s">
        <v>21</v>
      </c>
      <c r="E10" s="72"/>
    </row>
    <row r="11" spans="1:5" ht="17.25" thickBot="1" x14ac:dyDescent="0.35">
      <c r="A11" s="27" t="s">
        <v>22</v>
      </c>
      <c r="B11" s="50" t="s">
        <v>24</v>
      </c>
      <c r="C11" s="68" t="s">
        <v>23</v>
      </c>
      <c r="D11" s="69"/>
      <c r="E11" s="70"/>
    </row>
    <row r="12" spans="1:5" ht="17.25" thickBot="1" x14ac:dyDescent="0.35">
      <c r="A12" s="28"/>
    </row>
    <row r="13" spans="1:5" ht="50.25" thickBot="1" x14ac:dyDescent="0.35">
      <c r="A13" s="42" t="s">
        <v>10</v>
      </c>
      <c r="B13" s="16" t="s">
        <v>11</v>
      </c>
      <c r="C13" s="17" t="s">
        <v>13</v>
      </c>
      <c r="D13" s="43" t="str">
        <f>+D6</f>
        <v>TELESERVICIOS L Y L LTDA 10%</v>
      </c>
      <c r="E13" s="44" t="s">
        <v>44</v>
      </c>
    </row>
    <row r="14" spans="1:5" x14ac:dyDescent="0.3">
      <c r="A14" s="45" t="s">
        <v>8</v>
      </c>
      <c r="B14" s="46"/>
      <c r="C14" s="47">
        <f>1033465948/229121735</f>
        <v>4.5105539550841822</v>
      </c>
      <c r="D14" s="48">
        <f>1504226664/817550099</f>
        <v>1.8399198603729849</v>
      </c>
      <c r="E14" s="49">
        <f>+(C14*90%)+(D14*10%)</f>
        <v>4.2434905456130627</v>
      </c>
    </row>
    <row r="15" spans="1:5" x14ac:dyDescent="0.3">
      <c r="A15" s="29" t="s">
        <v>9</v>
      </c>
      <c r="B15" s="30"/>
      <c r="C15" s="31">
        <f>431272142/1453922845</f>
        <v>0.29662656686572664</v>
      </c>
      <c r="D15" s="32">
        <f>1460510129/2988829607</f>
        <v>0.48865620361207829</v>
      </c>
      <c r="E15" s="33">
        <f>+(C15*90%)+(D15*10%)</f>
        <v>0.31582953054036184</v>
      </c>
    </row>
    <row r="16" spans="1:5" x14ac:dyDescent="0.3">
      <c r="A16" s="29" t="s">
        <v>25</v>
      </c>
      <c r="B16" s="30"/>
      <c r="C16" s="34">
        <f>1033465948-229121735</f>
        <v>804344213</v>
      </c>
      <c r="D16" s="35">
        <f>1504226664-817550099</f>
        <v>686676565</v>
      </c>
      <c r="E16" s="36">
        <f>+(C16*90%)+(D16*10%)</f>
        <v>792577448.20000005</v>
      </c>
    </row>
    <row r="17" spans="1:5" ht="17.25" thickBot="1" x14ac:dyDescent="0.35">
      <c r="A17" s="37" t="s">
        <v>26</v>
      </c>
      <c r="B17" s="38"/>
      <c r="C17" s="39">
        <f>1453922845-431272142</f>
        <v>1022650703</v>
      </c>
      <c r="D17" s="40">
        <f>2988829607-1460510129</f>
        <v>1528319478</v>
      </c>
      <c r="E17" s="41">
        <f t="shared" ref="E17" si="0">+(C17*90%)+(D17*10%)</f>
        <v>1073217580.5</v>
      </c>
    </row>
    <row r="18" spans="1:5" ht="17.25" thickBot="1" x14ac:dyDescent="0.35">
      <c r="A18" s="27" t="s">
        <v>22</v>
      </c>
      <c r="B18" s="50" t="s">
        <v>24</v>
      </c>
      <c r="C18" s="68" t="s">
        <v>23</v>
      </c>
      <c r="D18" s="69"/>
      <c r="E18" s="70"/>
    </row>
    <row r="20" spans="1:5" x14ac:dyDescent="0.3">
      <c r="A20" s="14" t="s">
        <v>2</v>
      </c>
    </row>
    <row r="22" spans="1:5" x14ac:dyDescent="0.3">
      <c r="A22" s="57" t="s">
        <v>48</v>
      </c>
    </row>
  </sheetData>
  <mergeCells count="10">
    <mergeCell ref="C18:E18"/>
    <mergeCell ref="C11:E11"/>
    <mergeCell ref="D9:E9"/>
    <mergeCell ref="D10:E10"/>
    <mergeCell ref="A2:E2"/>
    <mergeCell ref="A1:E1"/>
    <mergeCell ref="C5:E5"/>
    <mergeCell ref="D6:E6"/>
    <mergeCell ref="D7:E7"/>
    <mergeCell ref="D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D7" sqref="D7"/>
    </sheetView>
  </sheetViews>
  <sheetFormatPr baseColWidth="10" defaultRowHeight="15" x14ac:dyDescent="0.25"/>
  <cols>
    <col min="2" max="2" width="30.5703125" bestFit="1" customWidth="1"/>
    <col min="3" max="3" width="22.7109375" style="1" bestFit="1" customWidth="1"/>
    <col min="4" max="4" width="16.7109375" bestFit="1" customWidth="1"/>
    <col min="5" max="5" width="19.7109375" customWidth="1"/>
  </cols>
  <sheetData>
    <row r="1" spans="1:5" ht="18.75" x14ac:dyDescent="0.3">
      <c r="A1" s="79" t="s">
        <v>1</v>
      </c>
      <c r="B1" s="79"/>
      <c r="C1" s="79"/>
      <c r="D1" s="79"/>
      <c r="E1" s="79"/>
    </row>
    <row r="2" spans="1:5" ht="93" customHeight="1" x14ac:dyDescent="0.25">
      <c r="A2" s="80" t="s">
        <v>0</v>
      </c>
      <c r="B2" s="80"/>
      <c r="C2" s="80"/>
      <c r="D2" s="80"/>
      <c r="E2" s="80"/>
    </row>
    <row r="3" spans="1:5" ht="29.25" customHeight="1" x14ac:dyDescent="0.25">
      <c r="A3" s="12"/>
      <c r="B3" s="12"/>
      <c r="C3" s="12"/>
      <c r="D3" s="12"/>
      <c r="E3" s="12"/>
    </row>
    <row r="4" spans="1:5" ht="49.5" customHeight="1" thickBot="1" x14ac:dyDescent="0.3">
      <c r="A4" s="74" t="s">
        <v>46</v>
      </c>
      <c r="B4" s="74"/>
      <c r="C4" s="74"/>
      <c r="D4" s="74"/>
      <c r="E4" s="74"/>
    </row>
    <row r="5" spans="1:5" ht="34.5" customHeight="1" thickBot="1" x14ac:dyDescent="0.3">
      <c r="D5" s="81" t="s">
        <v>12</v>
      </c>
      <c r="E5" s="82"/>
    </row>
    <row r="6" spans="1:5" x14ac:dyDescent="0.25">
      <c r="A6" s="5" t="s">
        <v>27</v>
      </c>
      <c r="B6" s="6" t="s">
        <v>28</v>
      </c>
      <c r="C6" s="6" t="s">
        <v>39</v>
      </c>
      <c r="D6" s="6" t="s">
        <v>40</v>
      </c>
      <c r="E6" s="7" t="s">
        <v>29</v>
      </c>
    </row>
    <row r="7" spans="1:5" x14ac:dyDescent="0.25">
      <c r="A7" s="8">
        <v>1</v>
      </c>
      <c r="B7" s="2" t="s">
        <v>30</v>
      </c>
      <c r="C7" s="3">
        <v>1500</v>
      </c>
      <c r="D7" s="4">
        <v>72070</v>
      </c>
      <c r="E7" s="9">
        <f>+C7*D7</f>
        <v>108105000</v>
      </c>
    </row>
    <row r="8" spans="1:5" x14ac:dyDescent="0.25">
      <c r="A8" s="8">
        <v>2</v>
      </c>
      <c r="B8" s="2" t="s">
        <v>31</v>
      </c>
      <c r="C8" s="3">
        <v>6432</v>
      </c>
      <c r="D8" s="4">
        <v>70464</v>
      </c>
      <c r="E8" s="9">
        <f t="shared" ref="E8:E11" si="0">+C8*D8</f>
        <v>453224448</v>
      </c>
    </row>
    <row r="9" spans="1:5" x14ac:dyDescent="0.25">
      <c r="A9" s="8">
        <v>3</v>
      </c>
      <c r="B9" s="2" t="s">
        <v>32</v>
      </c>
      <c r="C9" s="3">
        <v>1500</v>
      </c>
      <c r="D9" s="4">
        <v>157957</v>
      </c>
      <c r="E9" s="9">
        <f t="shared" si="0"/>
        <v>236935500</v>
      </c>
    </row>
    <row r="10" spans="1:5" x14ac:dyDescent="0.25">
      <c r="A10" s="8">
        <v>4</v>
      </c>
      <c r="B10" s="2" t="s">
        <v>33</v>
      </c>
      <c r="C10" s="3">
        <v>6432</v>
      </c>
      <c r="D10" s="4">
        <v>79210</v>
      </c>
      <c r="E10" s="9">
        <f t="shared" si="0"/>
        <v>509478720</v>
      </c>
    </row>
    <row r="11" spans="1:5" x14ac:dyDescent="0.25">
      <c r="A11" s="8">
        <v>5</v>
      </c>
      <c r="B11" s="2" t="s">
        <v>34</v>
      </c>
      <c r="C11" s="3">
        <v>7932</v>
      </c>
      <c r="D11" s="4">
        <v>109647</v>
      </c>
      <c r="E11" s="9">
        <f t="shared" si="0"/>
        <v>869720004</v>
      </c>
    </row>
    <row r="12" spans="1:5" x14ac:dyDescent="0.25">
      <c r="A12" s="75" t="s">
        <v>35</v>
      </c>
      <c r="B12" s="76"/>
      <c r="C12" s="76"/>
      <c r="D12" s="4"/>
      <c r="E12" s="9">
        <f>SUM(E7:E11)</f>
        <v>2177463672</v>
      </c>
    </row>
    <row r="13" spans="1:5" x14ac:dyDescent="0.25">
      <c r="A13" s="75" t="s">
        <v>36</v>
      </c>
      <c r="B13" s="76"/>
      <c r="C13" s="76"/>
      <c r="D13" s="4"/>
      <c r="E13" s="9">
        <f>+E12*16%</f>
        <v>348394187.51999998</v>
      </c>
    </row>
    <row r="14" spans="1:5" ht="15.75" thickBot="1" x14ac:dyDescent="0.3">
      <c r="A14" s="77" t="s">
        <v>37</v>
      </c>
      <c r="B14" s="78"/>
      <c r="C14" s="78"/>
      <c r="D14" s="10"/>
      <c r="E14" s="11">
        <f>+E12+E13</f>
        <v>2525857859.52</v>
      </c>
    </row>
    <row r="15" spans="1:5" ht="15.75" thickBot="1" x14ac:dyDescent="0.3">
      <c r="A15" s="52"/>
      <c r="B15" s="52"/>
      <c r="C15" s="52"/>
      <c r="D15" s="53"/>
      <c r="E15" s="54"/>
    </row>
    <row r="16" spans="1:5" ht="15.75" thickBot="1" x14ac:dyDescent="0.3">
      <c r="C16" s="55" t="s">
        <v>45</v>
      </c>
    </row>
    <row r="17" spans="1:5" ht="32.25" customHeight="1" thickBot="1" x14ac:dyDescent="0.3">
      <c r="A17" s="83" t="s">
        <v>12</v>
      </c>
      <c r="B17" s="84"/>
      <c r="C17" s="56">
        <v>300</v>
      </c>
    </row>
    <row r="21" spans="1:5" ht="45" customHeight="1" x14ac:dyDescent="0.25">
      <c r="A21" s="74" t="s">
        <v>47</v>
      </c>
      <c r="B21" s="74"/>
      <c r="C21" s="74"/>
      <c r="D21" s="74"/>
      <c r="E21" s="74"/>
    </row>
  </sheetData>
  <mergeCells count="9">
    <mergeCell ref="A21:E21"/>
    <mergeCell ref="A12:C12"/>
    <mergeCell ref="A13:C13"/>
    <mergeCell ref="A14:C14"/>
    <mergeCell ref="A1:E1"/>
    <mergeCell ref="A2:E2"/>
    <mergeCell ref="D5:E5"/>
    <mergeCell ref="A17:B17"/>
    <mergeCell ref="A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FINANCIERA</vt:lpstr>
      <vt:lpstr>ECONOMICA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Ocampo Quintero</dc:creator>
  <cp:lastModifiedBy>Carmen Andrea Coronado Soler</cp:lastModifiedBy>
  <cp:lastPrinted>2014-06-10T22:29:19Z</cp:lastPrinted>
  <dcterms:created xsi:type="dcterms:W3CDTF">2014-06-04T19:28:51Z</dcterms:created>
  <dcterms:modified xsi:type="dcterms:W3CDTF">2014-06-11T23:09:47Z</dcterms:modified>
</cp:coreProperties>
</file>