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Coordinacion de procesos de seleccion\2015\PROCESOS MISIONALES\INVITACIONES ABIERTAS\INVITACION ABIERTA 06 2015 OPERADOR LOGISTICO INSTITUCIONAL\EVALUACION\FINANCIERA\"/>
    </mc:Choice>
  </mc:AlternateContent>
  <bookViews>
    <workbookView xWindow="0" yWindow="0" windowWidth="16815" windowHeight="7755"/>
  </bookViews>
  <sheets>
    <sheet name="FINANCIERA" sheetId="1" r:id="rId1"/>
    <sheet name="ECONOMICA" sheetId="2" r:id="rId2"/>
  </sheets>
  <calcPr calcId="152511"/>
</workbook>
</file>

<file path=xl/calcChain.xml><?xml version="1.0" encoding="utf-8"?>
<calcChain xmlns="http://schemas.openxmlformats.org/spreadsheetml/2006/main">
  <c r="I23" i="1" l="1"/>
  <c r="I21" i="1"/>
  <c r="I19" i="1"/>
  <c r="I17" i="1"/>
  <c r="H23" i="1"/>
  <c r="H21" i="1"/>
  <c r="H19" i="1"/>
  <c r="H17" i="1"/>
  <c r="G23" i="1"/>
  <c r="G21" i="1"/>
  <c r="G19" i="1"/>
  <c r="G17" i="1"/>
  <c r="F23" i="1"/>
  <c r="F21" i="1"/>
  <c r="F19" i="1"/>
  <c r="F17" i="1"/>
  <c r="E23" i="1"/>
  <c r="D17" i="1"/>
  <c r="D19" i="1"/>
  <c r="D23" i="1"/>
  <c r="D21" i="1"/>
  <c r="C23" i="1"/>
  <c r="C21" i="1"/>
  <c r="E21" i="1" s="1"/>
  <c r="C19" i="1"/>
  <c r="E19" i="1" s="1"/>
  <c r="C17" i="1"/>
  <c r="E17" i="1" s="1"/>
</calcChain>
</file>

<file path=xl/sharedStrings.xml><?xml version="1.0" encoding="utf-8"?>
<sst xmlns="http://schemas.openxmlformats.org/spreadsheetml/2006/main" count="78" uniqueCount="56">
  <si>
    <t>INVITACIÓN ABIERTA Nº 06 de 2015</t>
  </si>
  <si>
    <t>“Contratar el servicio de operación logística para la preproducción, producción, postproducción de los contenidos audiovisuales que realiza Señal Institucional en el marco de los contratos de producción que tienen celebrados con terceros.”</t>
  </si>
  <si>
    <t>a) Estados financieros comparativos del año 2012-2013 con corte a 31 de diciembre de cada año (Balance General y Estado de Pérdidas y Ganancias) especificando el activo corriente, activo fijo, pasivo corriente y pasivo a largo plazo, firmados por el proponente persona natural o por el Representante Legal de la persona jurídica y el contador o Revisor Fiscal de la empresa si está obligado a tener.</t>
  </si>
  <si>
    <t>b) Notas a los Estados Financieros año 2013 con corte a 31 de diciembre, según Artículo 36 Ley 222/95.</t>
  </si>
  <si>
    <t>c) Certificación de los Estados Financieros año 2013 con corte a 31 de diciembre, según Artículo 37 Ley 222/95.</t>
  </si>
  <si>
    <t>d) Certificados de vigencia y Antecedentes Disciplinarios del contador y/o del revisor fiscal, expedidos por la Junta Central de Contadores, con fecha no mayor a noventa (90) días calendario, anteriores a la fecha del presente proceso de contratación.</t>
  </si>
  <si>
    <t xml:space="preserve">DOCUMENTOS </t>
  </si>
  <si>
    <t xml:space="preserve">CONSORCIO TDC </t>
  </si>
  <si>
    <t>PRODUCIONES TIEMPO DE CINE S.A.S
75%</t>
  </si>
  <si>
    <t>DEIGMA S.A.S
25%</t>
  </si>
  <si>
    <t>INDICADORES FINANCIEROS</t>
  </si>
  <si>
    <t>• Índice de liquidez ≥ 1,0</t>
  </si>
  <si>
    <t>• Nivel de endeudamiento ≤ 70%</t>
  </si>
  <si>
    <t>• Capital de trabajo ≥ 20% del Presupuesto Oficial</t>
  </si>
  <si>
    <t>• Patrimonio líquido ≥ 30% del Presupuesto Oficial</t>
  </si>
  <si>
    <t>Activo Corriente / Pasivo Corriente</t>
  </si>
  <si>
    <t>Pasivo Total / Activo Total</t>
  </si>
  <si>
    <t>Activo Corriente – Pasivo Corriente = 108,000,000</t>
  </si>
  <si>
    <t>Activo Total – Pasivo Total = 162,000,000</t>
  </si>
  <si>
    <t>FOLIO 54-55</t>
  </si>
  <si>
    <t>FOLIO 56-61</t>
  </si>
  <si>
    <t>FOLIO 62</t>
  </si>
  <si>
    <t>FOLIO 65, 67</t>
  </si>
  <si>
    <t>FOLIO 69-70</t>
  </si>
  <si>
    <t>FOLIO 71-83</t>
  </si>
  <si>
    <t>FOLIO 84</t>
  </si>
  <si>
    <t>FOLIO 87</t>
  </si>
  <si>
    <t>TOTAL</t>
  </si>
  <si>
    <t>GRUPO GRATIA SAS</t>
  </si>
  <si>
    <t>FOLIO 12, 13</t>
  </si>
  <si>
    <t>NO CUMPLE</t>
  </si>
  <si>
    <t>CUMPLE</t>
  </si>
  <si>
    <t>E-COMERCE GLOBAL SAS</t>
  </si>
  <si>
    <t>FOLIO 34-36</t>
  </si>
  <si>
    <t>FOLIO 37-44</t>
  </si>
  <si>
    <t>FOLIO 46,48</t>
  </si>
  <si>
    <t>PRIME PRODUCCIONES S.A</t>
  </si>
  <si>
    <t>FOLIO 40-41</t>
  </si>
  <si>
    <t>FOLIO 42-44</t>
  </si>
  <si>
    <t>FOLIO 52</t>
  </si>
  <si>
    <t>DU BRANDS SAS</t>
  </si>
  <si>
    <t>FOLIO  24-25</t>
  </si>
  <si>
    <t>FOLIO 26-28</t>
  </si>
  <si>
    <t>FOLIO 29-30</t>
  </si>
  <si>
    <t>FOLIO  34, 36</t>
  </si>
  <si>
    <t>X</t>
  </si>
  <si>
    <t>% de comisión por el servicio</t>
  </si>
  <si>
    <t>PUNTAJE</t>
  </si>
  <si>
    <t>PRIME RODUCCIONES S.A</t>
  </si>
  <si>
    <t>PROPONENTE</t>
  </si>
  <si>
    <t>$540.000.000.oo</t>
  </si>
  <si>
    <t>El Proponente Grupo Gratia  S.A.S  no cumplió al no aportar los documentos financieros exigidos en las Reglas de Participación.</t>
  </si>
  <si>
    <t>NO APORTÓ</t>
  </si>
  <si>
    <t>El Proponente E- Comerce Global SAS no cumplió al no aportar correctamente los documentos financieros exigidos en las Reglas de Participación. El número de tarjeta profesional del contador en la certificación de los estados financieros aportada a folio 33 no corresponde al número de su tarjeta profesional.</t>
  </si>
  <si>
    <t>EVALUACIÓN FINANCIERA</t>
  </si>
  <si>
    <t>EVALUACIÓN ECONÓMICA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</si>
</sst>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5" x14ac:knownFonts="1">
    <font>
      <sz val="11"/>
      <color theme="1"/>
      <name val="Calibri"/>
      <family val="2"/>
      <scheme val="minor"/>
    </font>
    <font>
      <sz val="11"/>
      <color theme="1"/>
      <name val="Calibri"/>
      <family val="2"/>
      <scheme val="minor"/>
    </font>
    <font>
      <sz val="11"/>
      <color theme="1"/>
      <name val="Arial Narrow"/>
      <family val="2"/>
    </font>
    <font>
      <b/>
      <i/>
      <sz val="11"/>
      <color theme="1"/>
      <name val="Arial Narrow"/>
      <family val="2"/>
    </font>
    <font>
      <b/>
      <sz val="11"/>
      <color theme="1"/>
      <name val="Arial Narrow"/>
      <family val="2"/>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05">
    <xf numFmtId="0" fontId="0" fillId="0" borderId="0" xfId="0"/>
    <xf numFmtId="0" fontId="2" fillId="0" borderId="0" xfId="0" applyFont="1"/>
    <xf numFmtId="0" fontId="2" fillId="0" borderId="1" xfId="0" applyFont="1" applyBorder="1"/>
    <xf numFmtId="0" fontId="3" fillId="0" borderId="0" xfId="0" applyFont="1" applyAlignment="1">
      <alignment horizontal="center" vertical="center" wrapText="1"/>
    </xf>
    <xf numFmtId="0" fontId="2" fillId="0" borderId="8" xfId="0" applyFont="1" applyBorder="1" applyAlignment="1">
      <alignment wrapText="1"/>
    </xf>
    <xf numFmtId="0" fontId="2" fillId="0" borderId="9" xfId="0" applyFont="1" applyBorder="1" applyAlignment="1">
      <alignment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wrapText="1"/>
    </xf>
    <xf numFmtId="0" fontId="2" fillId="0" borderId="14" xfId="0" applyFont="1" applyBorder="1" applyAlignment="1">
      <alignment horizontal="center" vertical="center"/>
    </xf>
    <xf numFmtId="0" fontId="4" fillId="0" borderId="16" xfId="0" applyFont="1" applyBorder="1" applyAlignment="1">
      <alignment horizontal="center" vertical="center"/>
    </xf>
    <xf numFmtId="0" fontId="2" fillId="0" borderId="20" xfId="0" applyFont="1" applyBorder="1"/>
    <xf numFmtId="0" fontId="2" fillId="0" borderId="14" xfId="0" applyFont="1" applyBorder="1"/>
    <xf numFmtId="0" fontId="2" fillId="0" borderId="3" xfId="0" applyFont="1" applyBorder="1"/>
    <xf numFmtId="0" fontId="4" fillId="0" borderId="2" xfId="0" applyFont="1" applyBorder="1" applyAlignment="1">
      <alignment horizontal="center" vertical="center" wrapText="1"/>
    </xf>
    <xf numFmtId="9" fontId="2" fillId="0" borderId="1" xfId="2" applyFont="1" applyBorder="1"/>
    <xf numFmtId="164" fontId="2" fillId="0" borderId="1" xfId="1" applyFont="1" applyBorder="1"/>
    <xf numFmtId="165" fontId="2" fillId="0" borderId="1" xfId="1" applyNumberFormat="1" applyFont="1" applyBorder="1"/>
    <xf numFmtId="0" fontId="2" fillId="0" borderId="22" xfId="0" applyFont="1" applyBorder="1"/>
    <xf numFmtId="0" fontId="2" fillId="0" borderId="23" xfId="0" applyFont="1" applyBorder="1"/>
    <xf numFmtId="164" fontId="2" fillId="0" borderId="23" xfId="1" applyFont="1" applyBorder="1"/>
    <xf numFmtId="165" fontId="2" fillId="0" borderId="23" xfId="1" applyNumberFormat="1" applyFont="1" applyBorder="1"/>
    <xf numFmtId="9" fontId="2" fillId="0" borderId="23" xfId="2" applyFont="1" applyBorder="1"/>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4" fillId="0" borderId="2" xfId="0" applyFont="1" applyBorder="1" applyAlignment="1">
      <alignment horizontal="center"/>
    </xf>
    <xf numFmtId="9" fontId="2" fillId="0" borderId="23" xfId="2" applyFont="1" applyFill="1" applyBorder="1"/>
    <xf numFmtId="0" fontId="2" fillId="0" borderId="0" xfId="0" applyFont="1" applyAlignment="1">
      <alignment wrapText="1"/>
    </xf>
    <xf numFmtId="9" fontId="2" fillId="0" borderId="0" xfId="0" applyNumberFormat="1" applyFont="1"/>
    <xf numFmtId="0" fontId="3" fillId="0" borderId="0" xfId="0" applyFont="1" applyAlignment="1">
      <alignment vertical="center" wrapText="1"/>
    </xf>
    <xf numFmtId="0" fontId="3" fillId="0" borderId="0" xfId="0" applyFont="1" applyAlignment="1"/>
    <xf numFmtId="0" fontId="4" fillId="0" borderId="0" xfId="0" applyFont="1" applyAlignment="1"/>
    <xf numFmtId="0" fontId="4" fillId="0" borderId="2" xfId="0" applyFont="1" applyBorder="1" applyAlignment="1">
      <alignment horizontal="center" wrapText="1"/>
    </xf>
    <xf numFmtId="9" fontId="2" fillId="0" borderId="22" xfId="0" applyNumberFormat="1" applyFont="1" applyBorder="1" applyAlignment="1">
      <alignment horizontal="center"/>
    </xf>
    <xf numFmtId="9" fontId="2" fillId="0" borderId="23" xfId="0" applyNumberFormat="1" applyFont="1" applyBorder="1" applyAlignment="1">
      <alignment horizontal="center"/>
    </xf>
    <xf numFmtId="9" fontId="2" fillId="0" borderId="24" xfId="0" applyNumberFormat="1" applyFont="1" applyBorder="1" applyAlignment="1">
      <alignment horizontal="center"/>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3" fillId="0" borderId="25" xfId="0" applyFont="1" applyBorder="1" applyAlignment="1">
      <alignment horizontal="center"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Border="1" applyAlignment="1">
      <alignment horizontal="center" vertical="center"/>
    </xf>
    <xf numFmtId="0" fontId="3" fillId="0" borderId="21" xfId="0" applyFont="1" applyBorder="1" applyAlignment="1">
      <alignment horizontal="center" vertical="center" wrapText="1"/>
    </xf>
    <xf numFmtId="0" fontId="2" fillId="0" borderId="13" xfId="0" applyFont="1" applyBorder="1"/>
    <xf numFmtId="0" fontId="4" fillId="0" borderId="8" xfId="0" applyFont="1" applyBorder="1"/>
    <xf numFmtId="0" fontId="2" fillId="0" borderId="8" xfId="0" applyFont="1" applyBorder="1"/>
    <xf numFmtId="0" fontId="4" fillId="0" borderId="9" xfId="0" applyFont="1" applyBorder="1"/>
    <xf numFmtId="0" fontId="2" fillId="0" borderId="26" xfId="0" applyFont="1" applyBorder="1"/>
    <xf numFmtId="164" fontId="2" fillId="0" borderId="3" xfId="1" applyFont="1" applyBorder="1"/>
    <xf numFmtId="164" fontId="2" fillId="0" borderId="26" xfId="0" applyNumberFormat="1" applyFont="1" applyBorder="1"/>
    <xf numFmtId="9" fontId="2" fillId="0" borderId="3" xfId="2" applyFont="1" applyBorder="1"/>
    <xf numFmtId="165" fontId="2" fillId="0" borderId="3" xfId="1" applyNumberFormat="1" applyFont="1" applyBorder="1"/>
    <xf numFmtId="165" fontId="2" fillId="0" borderId="26" xfId="0" applyNumberFormat="1" applyFont="1" applyBorder="1"/>
    <xf numFmtId="165" fontId="2" fillId="0" borderId="32" xfId="1" applyNumberFormat="1" applyFont="1" applyBorder="1"/>
    <xf numFmtId="165" fontId="2" fillId="0" borderId="33" xfId="1" applyNumberFormat="1" applyFont="1" applyBorder="1"/>
    <xf numFmtId="165" fontId="2" fillId="0" borderId="34" xfId="0" applyNumberFormat="1" applyFont="1" applyBorder="1"/>
    <xf numFmtId="0" fontId="2" fillId="0" borderId="28" xfId="0" applyFont="1" applyBorder="1"/>
    <xf numFmtId="0" fontId="2" fillId="0" borderId="15" xfId="0" applyFont="1" applyBorder="1"/>
    <xf numFmtId="164" fontId="2" fillId="0" borderId="4" xfId="1" applyFont="1" applyBorder="1"/>
    <xf numFmtId="0" fontId="2" fillId="0" borderId="4" xfId="0" applyFont="1" applyBorder="1"/>
    <xf numFmtId="9" fontId="2" fillId="0" borderId="4" xfId="2" applyFont="1" applyBorder="1"/>
    <xf numFmtId="165" fontId="2" fillId="0" borderId="4" xfId="1" applyNumberFormat="1" applyFont="1" applyBorder="1"/>
    <xf numFmtId="165" fontId="2" fillId="0" borderId="35" xfId="1" applyNumberFormat="1" applyFont="1" applyBorder="1"/>
    <xf numFmtId="165" fontId="2" fillId="0" borderId="36" xfId="1" applyNumberFormat="1" applyFont="1" applyBorder="1"/>
    <xf numFmtId="0" fontId="4" fillId="0" borderId="21" xfId="0" applyFont="1" applyBorder="1" applyAlignment="1">
      <alignment horizontal="center"/>
    </xf>
    <xf numFmtId="0" fontId="4" fillId="0" borderId="22" xfId="0" applyFont="1" applyBorder="1" applyAlignment="1">
      <alignment horizontal="center" wrapText="1"/>
    </xf>
    <xf numFmtId="0" fontId="2" fillId="0" borderId="23" xfId="0" applyFont="1" applyBorder="1" applyAlignment="1">
      <alignment wrapText="1"/>
    </xf>
    <xf numFmtId="0" fontId="2" fillId="0" borderId="24" xfId="0" applyFont="1" applyBorder="1" applyAlignment="1">
      <alignment wrapText="1"/>
    </xf>
    <xf numFmtId="0" fontId="4" fillId="0" borderId="21" xfId="0" applyFont="1" applyBorder="1" applyAlignment="1">
      <alignment horizontal="center" vertical="center" wrapText="1"/>
    </xf>
    <xf numFmtId="0" fontId="4" fillId="0" borderId="15" xfId="0" applyFont="1" applyBorder="1" applyAlignment="1">
      <alignment horizontal="center" wrapText="1"/>
    </xf>
    <xf numFmtId="0" fontId="2" fillId="0" borderId="4" xfId="0" applyFont="1" applyBorder="1" applyAlignment="1">
      <alignment wrapText="1"/>
    </xf>
    <xf numFmtId="0" fontId="2" fillId="0" borderId="7" xfId="0" applyFont="1" applyBorder="1" applyAlignment="1">
      <alignment wrapText="1"/>
    </xf>
    <xf numFmtId="0" fontId="2" fillId="0" borderId="0" xfId="0" applyFont="1" applyAlignment="1">
      <alignment horizontal="left" vertical="center" wrapText="1"/>
    </xf>
    <xf numFmtId="0" fontId="2" fillId="0" borderId="1" xfId="0" applyFont="1" applyBorder="1" applyAlignment="1">
      <alignment horizontal="center" vertical="center"/>
    </xf>
    <xf numFmtId="0" fontId="2" fillId="0" borderId="26" xfId="0" applyFont="1" applyBorder="1" applyAlignment="1">
      <alignment horizontal="center" vertical="center"/>
    </xf>
    <xf numFmtId="0" fontId="2" fillId="0" borderId="6" xfId="0" applyFont="1" applyBorder="1" applyAlignment="1">
      <alignment horizontal="center" vertical="center"/>
    </xf>
    <xf numFmtId="0" fontId="2" fillId="0" borderId="27" xfId="0" applyFont="1" applyBorder="1" applyAlignment="1">
      <alignment horizontal="center" vertic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2" fillId="0" borderId="20" xfId="0" applyFont="1" applyBorder="1" applyAlignment="1">
      <alignment horizontal="center" vertical="center"/>
    </xf>
    <xf numFmtId="0" fontId="2" fillId="0" borderId="28" xfId="0" applyFont="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8"/>
  <sheetViews>
    <sheetView tabSelected="1" topLeftCell="A4" workbookViewId="0">
      <selection activeCell="B5" sqref="B5:I5"/>
    </sheetView>
  </sheetViews>
  <sheetFormatPr baseColWidth="10" defaultRowHeight="16.5" x14ac:dyDescent="0.3"/>
  <cols>
    <col min="1" max="1" width="11.42578125" style="1"/>
    <col min="2" max="2" width="44.5703125" style="1" customWidth="1"/>
    <col min="3" max="3" width="16.7109375" style="1" customWidth="1"/>
    <col min="4" max="4" width="12.7109375" style="1" customWidth="1"/>
    <col min="5" max="5" width="12" style="1" bestFit="1" customWidth="1"/>
    <col min="6" max="6" width="15" style="1" bestFit="1" customWidth="1"/>
    <col min="7" max="7" width="13.42578125" style="1" bestFit="1" customWidth="1"/>
    <col min="8" max="8" width="19" style="1" bestFit="1" customWidth="1"/>
    <col min="9" max="9" width="15.5703125" style="1" bestFit="1" customWidth="1"/>
    <col min="10" max="16384" width="11.42578125" style="1"/>
  </cols>
  <sheetData>
    <row r="2" spans="2:9" x14ac:dyDescent="0.3">
      <c r="B2" s="97" t="s">
        <v>0</v>
      </c>
      <c r="C2" s="97"/>
      <c r="D2" s="97"/>
      <c r="E2" s="97"/>
      <c r="F2" s="97"/>
      <c r="G2" s="97"/>
      <c r="H2" s="97"/>
      <c r="I2" s="97"/>
    </row>
    <row r="3" spans="2:9" x14ac:dyDescent="0.3">
      <c r="B3" s="95" t="s">
        <v>54</v>
      </c>
      <c r="C3" s="95"/>
      <c r="D3" s="95"/>
      <c r="E3" s="95"/>
      <c r="F3" s="95"/>
      <c r="G3" s="95"/>
      <c r="H3" s="95"/>
      <c r="I3" s="95"/>
    </row>
    <row r="5" spans="2:9" ht="47.25" customHeight="1" x14ac:dyDescent="0.3">
      <c r="B5" s="96" t="s">
        <v>1</v>
      </c>
      <c r="C5" s="96"/>
      <c r="D5" s="96"/>
      <c r="E5" s="96"/>
      <c r="F5" s="96"/>
      <c r="G5" s="96"/>
      <c r="H5" s="96"/>
      <c r="I5" s="96"/>
    </row>
    <row r="6" spans="2:9" ht="18.75" customHeight="1" thickBot="1" x14ac:dyDescent="0.35">
      <c r="B6" s="3"/>
      <c r="C6" s="3"/>
      <c r="D6" s="3"/>
      <c r="E6" s="3"/>
      <c r="F6" s="3"/>
      <c r="G6" s="3"/>
      <c r="H6" s="3"/>
      <c r="I6" s="3"/>
    </row>
    <row r="7" spans="2:9" ht="17.25" thickBot="1" x14ac:dyDescent="0.35">
      <c r="C7" s="100" t="s">
        <v>7</v>
      </c>
      <c r="D7" s="101"/>
      <c r="E7" s="102"/>
    </row>
    <row r="8" spans="2:9" ht="66.75" thickBot="1" x14ac:dyDescent="0.35">
      <c r="B8" s="10" t="s">
        <v>6</v>
      </c>
      <c r="C8" s="48" t="s">
        <v>8</v>
      </c>
      <c r="D8" s="98" t="s">
        <v>9</v>
      </c>
      <c r="E8" s="99"/>
      <c r="F8" s="49" t="s">
        <v>28</v>
      </c>
      <c r="G8" s="52" t="s">
        <v>32</v>
      </c>
      <c r="H8" s="49" t="s">
        <v>36</v>
      </c>
      <c r="I8" s="57" t="s">
        <v>40</v>
      </c>
    </row>
    <row r="9" spans="2:9" ht="132" x14ac:dyDescent="0.3">
      <c r="B9" s="8" t="s">
        <v>2</v>
      </c>
      <c r="C9" s="9" t="s">
        <v>19</v>
      </c>
      <c r="D9" s="103" t="s">
        <v>23</v>
      </c>
      <c r="E9" s="104"/>
      <c r="F9" s="23" t="s">
        <v>29</v>
      </c>
      <c r="G9" s="53" t="s">
        <v>33</v>
      </c>
      <c r="H9" s="23" t="s">
        <v>37</v>
      </c>
      <c r="I9" s="42" t="s">
        <v>41</v>
      </c>
    </row>
    <row r="10" spans="2:9" ht="33" x14ac:dyDescent="0.3">
      <c r="B10" s="4" t="s">
        <v>3</v>
      </c>
      <c r="C10" s="6" t="s">
        <v>20</v>
      </c>
      <c r="D10" s="88" t="s">
        <v>24</v>
      </c>
      <c r="E10" s="89"/>
      <c r="F10" s="50" t="s">
        <v>52</v>
      </c>
      <c r="G10" s="54" t="s">
        <v>34</v>
      </c>
      <c r="H10" s="24" t="s">
        <v>38</v>
      </c>
      <c r="I10" s="40" t="s">
        <v>42</v>
      </c>
    </row>
    <row r="11" spans="2:9" ht="49.5" x14ac:dyDescent="0.3">
      <c r="B11" s="4" t="s">
        <v>4</v>
      </c>
      <c r="C11" s="6" t="s">
        <v>21</v>
      </c>
      <c r="D11" s="88" t="s">
        <v>25</v>
      </c>
      <c r="E11" s="89"/>
      <c r="F11" s="50" t="s">
        <v>52</v>
      </c>
      <c r="G11" s="55" t="s">
        <v>52</v>
      </c>
      <c r="H11" s="50" t="s">
        <v>45</v>
      </c>
      <c r="I11" s="40" t="s">
        <v>43</v>
      </c>
    </row>
    <row r="12" spans="2:9" ht="99.75" thickBot="1" x14ac:dyDescent="0.35">
      <c r="B12" s="5" t="s">
        <v>5</v>
      </c>
      <c r="C12" s="7" t="s">
        <v>22</v>
      </c>
      <c r="D12" s="90" t="s">
        <v>26</v>
      </c>
      <c r="E12" s="91"/>
      <c r="F12" s="51" t="s">
        <v>52</v>
      </c>
      <c r="G12" s="56" t="s">
        <v>35</v>
      </c>
      <c r="H12" s="25" t="s">
        <v>39</v>
      </c>
      <c r="I12" s="41" t="s">
        <v>44</v>
      </c>
    </row>
    <row r="14" spans="2:9" ht="17.25" thickBot="1" x14ac:dyDescent="0.35"/>
    <row r="15" spans="2:9" ht="66.75" thickBot="1" x14ac:dyDescent="0.35">
      <c r="B15" s="10" t="s">
        <v>10</v>
      </c>
      <c r="C15" s="48" t="s">
        <v>8</v>
      </c>
      <c r="D15" s="46" t="s">
        <v>9</v>
      </c>
      <c r="E15" s="47" t="s">
        <v>27</v>
      </c>
      <c r="F15" s="49" t="s">
        <v>28</v>
      </c>
      <c r="G15" s="49" t="s">
        <v>32</v>
      </c>
      <c r="H15" s="49" t="s">
        <v>36</v>
      </c>
      <c r="I15" s="57" t="s">
        <v>40</v>
      </c>
    </row>
    <row r="16" spans="2:9" x14ac:dyDescent="0.3">
      <c r="B16" s="58" t="s">
        <v>11</v>
      </c>
      <c r="C16" s="12"/>
      <c r="D16" s="11"/>
      <c r="E16" s="71"/>
      <c r="F16" s="18"/>
      <c r="G16" s="18"/>
      <c r="H16" s="18"/>
      <c r="I16" s="72"/>
    </row>
    <row r="17" spans="2:9" x14ac:dyDescent="0.3">
      <c r="B17" s="59" t="s">
        <v>15</v>
      </c>
      <c r="C17" s="63">
        <f>524643392/285214196</f>
        <v>1.839471524762393</v>
      </c>
      <c r="D17" s="16">
        <f>163382041/25394699</f>
        <v>6.4337065385181376</v>
      </c>
      <c r="E17" s="64">
        <f>+(C17*75%)+(D17*25%)</f>
        <v>2.9880302782013288</v>
      </c>
      <c r="F17" s="20">
        <f>1290425002/869351995</f>
        <v>1.484352724122983</v>
      </c>
      <c r="G17" s="20">
        <f>2271741727/983785692</f>
        <v>2.3091835401484979</v>
      </c>
      <c r="H17" s="20">
        <f>1226437857/606487283</f>
        <v>2.0221988018172508</v>
      </c>
      <c r="I17" s="73">
        <f>1372221671/747149166</f>
        <v>1.8366100551867577</v>
      </c>
    </row>
    <row r="18" spans="2:9" x14ac:dyDescent="0.3">
      <c r="B18" s="60" t="s">
        <v>12</v>
      </c>
      <c r="C18" s="13"/>
      <c r="D18" s="2"/>
      <c r="E18" s="62"/>
      <c r="F18" s="19"/>
      <c r="G18" s="19"/>
      <c r="H18" s="19"/>
      <c r="I18" s="74"/>
    </row>
    <row r="19" spans="2:9" x14ac:dyDescent="0.3">
      <c r="B19" s="59" t="s">
        <v>16</v>
      </c>
      <c r="C19" s="65">
        <f>483740875/1113914926</f>
        <v>0.43427093372119874</v>
      </c>
      <c r="D19" s="15">
        <f>66463699/189358157</f>
        <v>0.35099464450322043</v>
      </c>
      <c r="E19" s="64">
        <f>+(C19*75%)+(D19*25%)</f>
        <v>0.41345186141670415</v>
      </c>
      <c r="F19" s="27">
        <f>1022351995/1384190486</f>
        <v>0.73859198234656842</v>
      </c>
      <c r="G19" s="22">
        <f>1392060514/2572391592</f>
        <v>0.54115419997843006</v>
      </c>
      <c r="H19" s="22">
        <f>610330133/1284714243</f>
        <v>0.47507072979496812</v>
      </c>
      <c r="I19" s="75">
        <f>1197643710/2031979533</f>
        <v>0.58939752618069308</v>
      </c>
    </row>
    <row r="20" spans="2:9" x14ac:dyDescent="0.3">
      <c r="B20" s="60" t="s">
        <v>13</v>
      </c>
      <c r="C20" s="13"/>
      <c r="D20" s="2"/>
      <c r="E20" s="62"/>
      <c r="F20" s="19"/>
      <c r="G20" s="19"/>
      <c r="H20" s="19"/>
      <c r="I20" s="74"/>
    </row>
    <row r="21" spans="2:9" x14ac:dyDescent="0.3">
      <c r="B21" s="59" t="s">
        <v>17</v>
      </c>
      <c r="C21" s="66">
        <f>524643392-285214196</f>
        <v>239429196</v>
      </c>
      <c r="D21" s="17">
        <f>163382041-25394699</f>
        <v>137987342</v>
      </c>
      <c r="E21" s="67">
        <f>+(C21*75%)+(D21*25%)</f>
        <v>214068732.5</v>
      </c>
      <c r="F21" s="21">
        <f>1290425002-869351995</f>
        <v>421073007</v>
      </c>
      <c r="G21" s="21">
        <f>2271741727-983785692</f>
        <v>1287956035</v>
      </c>
      <c r="H21" s="21">
        <f>1226437857-606487283</f>
        <v>619950574</v>
      </c>
      <c r="I21" s="76">
        <f>1372221671-1197643710</f>
        <v>174577961</v>
      </c>
    </row>
    <row r="22" spans="2:9" x14ac:dyDescent="0.3">
      <c r="B22" s="60" t="s">
        <v>14</v>
      </c>
      <c r="C22" s="13"/>
      <c r="D22" s="2"/>
      <c r="E22" s="67"/>
      <c r="F22" s="19"/>
      <c r="G22" s="19"/>
      <c r="H22" s="19"/>
      <c r="I22" s="74"/>
    </row>
    <row r="23" spans="2:9" ht="17.25" thickBot="1" x14ac:dyDescent="0.35">
      <c r="B23" s="61" t="s">
        <v>18</v>
      </c>
      <c r="C23" s="68">
        <f>1113914926-483740875</f>
        <v>630174051</v>
      </c>
      <c r="D23" s="69">
        <f>189358157-66463699</f>
        <v>122894458</v>
      </c>
      <c r="E23" s="70">
        <f>+(C23*75%)+(D23*25%)</f>
        <v>503354152.75</v>
      </c>
      <c r="F23" s="77">
        <f>1384190486-1022351995</f>
        <v>361838491</v>
      </c>
      <c r="G23" s="77">
        <f>2572391592-1392060514</f>
        <v>1180331078</v>
      </c>
      <c r="H23" s="77">
        <f>1284714243-610330133</f>
        <v>674384110</v>
      </c>
      <c r="I23" s="78">
        <f>2031979533-1197643710</f>
        <v>834335823</v>
      </c>
    </row>
    <row r="24" spans="2:9" ht="17.25" thickBot="1" x14ac:dyDescent="0.35">
      <c r="C24" s="92" t="s">
        <v>31</v>
      </c>
      <c r="D24" s="93"/>
      <c r="E24" s="94"/>
      <c r="F24" s="26" t="s">
        <v>30</v>
      </c>
      <c r="G24" s="26" t="s">
        <v>30</v>
      </c>
      <c r="H24" s="26" t="s">
        <v>31</v>
      </c>
      <c r="I24" s="79" t="s">
        <v>31</v>
      </c>
    </row>
    <row r="25" spans="2:9" x14ac:dyDescent="0.3">
      <c r="B25" s="1" t="s">
        <v>50</v>
      </c>
    </row>
    <row r="27" spans="2:9" x14ac:dyDescent="0.3">
      <c r="B27" s="1" t="s">
        <v>51</v>
      </c>
    </row>
    <row r="28" spans="2:9" ht="71.25" customHeight="1" x14ac:dyDescent="0.3">
      <c r="B28" s="87" t="s">
        <v>53</v>
      </c>
      <c r="C28" s="87"/>
      <c r="D28" s="87"/>
      <c r="E28" s="87"/>
      <c r="F28" s="87"/>
    </row>
  </sheetData>
  <mergeCells count="11">
    <mergeCell ref="B2:I2"/>
    <mergeCell ref="D8:E8"/>
    <mergeCell ref="C7:E7"/>
    <mergeCell ref="D9:E9"/>
    <mergeCell ref="D10:E10"/>
    <mergeCell ref="B28:F28"/>
    <mergeCell ref="D11:E11"/>
    <mergeCell ref="D12:E12"/>
    <mergeCell ref="C24:E24"/>
    <mergeCell ref="B3:I3"/>
    <mergeCell ref="B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B5" sqref="B5:E5"/>
    </sheetView>
  </sheetViews>
  <sheetFormatPr baseColWidth="10" defaultRowHeight="16.5" x14ac:dyDescent="0.3"/>
  <cols>
    <col min="1" max="1" width="11.42578125" style="1"/>
    <col min="2" max="2" width="22.42578125" style="1" customWidth="1"/>
    <col min="3" max="3" width="16.140625" style="28" bestFit="1" customWidth="1"/>
    <col min="4" max="4" width="19.42578125" style="28" customWidth="1"/>
    <col min="5" max="5" width="16.7109375" style="28" customWidth="1"/>
    <col min="6" max="16384" width="11.42578125" style="1"/>
  </cols>
  <sheetData>
    <row r="2" spans="2:6" ht="27" customHeight="1" x14ac:dyDescent="0.3">
      <c r="B2" s="97" t="s">
        <v>0</v>
      </c>
      <c r="C2" s="97"/>
      <c r="D2" s="97"/>
      <c r="E2" s="97"/>
      <c r="F2" s="31"/>
    </row>
    <row r="3" spans="2:6" x14ac:dyDescent="0.3">
      <c r="B3" s="95" t="s">
        <v>55</v>
      </c>
      <c r="C3" s="95"/>
      <c r="D3" s="95"/>
      <c r="E3" s="95"/>
      <c r="F3" s="32"/>
    </row>
    <row r="5" spans="2:6" ht="86.25" customHeight="1" x14ac:dyDescent="0.3">
      <c r="B5" s="96" t="s">
        <v>1</v>
      </c>
      <c r="C5" s="96"/>
      <c r="D5" s="96"/>
      <c r="E5" s="96"/>
      <c r="F5" s="30"/>
    </row>
    <row r="7" spans="2:6" ht="17.25" thickBot="1" x14ac:dyDescent="0.35"/>
    <row r="8" spans="2:6" ht="33.75" thickBot="1" x14ac:dyDescent="0.35">
      <c r="B8" s="33" t="s">
        <v>46</v>
      </c>
      <c r="C8" s="14" t="s">
        <v>7</v>
      </c>
      <c r="D8" s="14" t="s">
        <v>36</v>
      </c>
      <c r="E8" s="83" t="s">
        <v>40</v>
      </c>
    </row>
    <row r="9" spans="2:6" x14ac:dyDescent="0.3">
      <c r="B9" s="34">
        <v>0.06</v>
      </c>
      <c r="C9" s="80" t="s">
        <v>45</v>
      </c>
      <c r="D9" s="80" t="s">
        <v>45</v>
      </c>
      <c r="E9" s="84" t="s">
        <v>45</v>
      </c>
    </row>
    <row r="10" spans="2:6" x14ac:dyDescent="0.3">
      <c r="B10" s="35">
        <v>7.0000000000000007E-2</v>
      </c>
      <c r="C10" s="81"/>
      <c r="D10" s="81"/>
      <c r="E10" s="85"/>
    </row>
    <row r="11" spans="2:6" x14ac:dyDescent="0.3">
      <c r="B11" s="35">
        <v>0.08</v>
      </c>
      <c r="C11" s="81"/>
      <c r="D11" s="81"/>
      <c r="E11" s="85"/>
    </row>
    <row r="12" spans="2:6" ht="17.25" thickBot="1" x14ac:dyDescent="0.35">
      <c r="B12" s="36">
        <v>0.09</v>
      </c>
      <c r="C12" s="82"/>
      <c r="D12" s="82"/>
      <c r="E12" s="86"/>
    </row>
    <row r="15" spans="2:6" ht="17.25" thickBot="1" x14ac:dyDescent="0.35"/>
    <row r="16" spans="2:6" ht="17.25" thickBot="1" x14ac:dyDescent="0.35">
      <c r="B16" s="26" t="s">
        <v>49</v>
      </c>
      <c r="C16" s="26" t="s">
        <v>47</v>
      </c>
    </row>
    <row r="17" spans="2:3" x14ac:dyDescent="0.3">
      <c r="B17" s="37" t="s">
        <v>7</v>
      </c>
      <c r="C17" s="43">
        <v>600</v>
      </c>
    </row>
    <row r="18" spans="2:3" ht="33" x14ac:dyDescent="0.3">
      <c r="B18" s="38" t="s">
        <v>48</v>
      </c>
      <c r="C18" s="44">
        <v>600</v>
      </c>
    </row>
    <row r="19" spans="2:3" ht="17.25" thickBot="1" x14ac:dyDescent="0.35">
      <c r="B19" s="39" t="s">
        <v>40</v>
      </c>
      <c r="C19" s="45">
        <v>600</v>
      </c>
    </row>
    <row r="21" spans="2:3" x14ac:dyDescent="0.3">
      <c r="B21" s="29"/>
    </row>
    <row r="23" spans="2:3" x14ac:dyDescent="0.3">
      <c r="B23" s="29"/>
    </row>
    <row r="25" spans="2:3" x14ac:dyDescent="0.3">
      <c r="B25" s="29"/>
    </row>
    <row r="27" spans="2:3" x14ac:dyDescent="0.3">
      <c r="B27" s="29"/>
    </row>
  </sheetData>
  <mergeCells count="3">
    <mergeCell ref="B5:E5"/>
    <mergeCell ref="B2:E2"/>
    <mergeCell ref="B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FINANCIERA</vt:lpstr>
      <vt:lpstr>ECONOMICA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Andrea Ocampo Quintero</dc:creator>
  <cp:lastModifiedBy>Jairo Armando Moreno Guerrero</cp:lastModifiedBy>
  <dcterms:created xsi:type="dcterms:W3CDTF">2015-03-20T19:21:05Z</dcterms:created>
  <dcterms:modified xsi:type="dcterms:W3CDTF">2015-03-27T15:33:55Z</dcterms:modified>
</cp:coreProperties>
</file>