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15" windowWidth="14940" windowHeight="8640" firstSheet="3" activeTab="5"/>
  </bookViews>
  <sheets>
    <sheet name="EFIN" sheetId="1" r:id="rId1"/>
    <sheet name="UNIDAD MOVIL" sheetId="2" r:id="rId2"/>
    <sheet name="EQUIPO DE GRABACION DE PORTATIL" sheetId="3" r:id="rId3"/>
    <sheet name="EDICION NO LINEAL" sheetId="4" r:id="rId4"/>
    <sheet name="MEDIALOG" sheetId="5" r:id="rId5"/>
    <sheet name="RESUMEN OFERTA ECONOMICA" sheetId="6" r:id="rId6"/>
    <sheet name="ANEXO 3" sheetId="7" state="hidden" r:id="rId7"/>
    <sheet name="DOCUMENTOS" sheetId="8" r:id="rId8"/>
  </sheets>
  <definedNames>
    <definedName name="_xlnm.Print_Area" localSheetId="7">'DOCUMENTOS'!$B$1:$C$5</definedName>
    <definedName name="_xlnm.Print_Area" localSheetId="3">'EDICION NO LINEAL'!$B$2:$E$43</definedName>
    <definedName name="_xlnm.Print_Area" localSheetId="0">'EFIN'!$B$3:$F$27</definedName>
    <definedName name="_xlnm.Print_Area" localSheetId="2">'EQUIPO DE GRABACION DE PORTATIL'!$B$2:$E$42</definedName>
    <definedName name="_xlnm.Print_Area" localSheetId="4">'MEDIALOG'!$B$2:$E$43</definedName>
    <definedName name="_xlnm.Print_Area" localSheetId="5">'RESUMEN OFERTA ECONOMICA'!$B$3:$E$23</definedName>
    <definedName name="_xlnm.Print_Area" localSheetId="1">'UNIDAD MOVIL'!$B$2:$E$43</definedName>
  </definedNames>
  <calcPr fullCalcOnLoad="1"/>
</workbook>
</file>

<file path=xl/sharedStrings.xml><?xml version="1.0" encoding="utf-8"?>
<sst xmlns="http://schemas.openxmlformats.org/spreadsheetml/2006/main" count="278" uniqueCount="164">
  <si>
    <t>EVALUACIÓN FINANCIERA</t>
  </si>
  <si>
    <t>DOCUMENTOS FINANCIEROS</t>
  </si>
  <si>
    <t>X</t>
  </si>
  <si>
    <t>CALIFICACIÓN</t>
  </si>
  <si>
    <t>IL= Activo corriente / Pasivo corriente</t>
  </si>
  <si>
    <t>NIVEL DE ENDEUDAMIENTO</t>
  </si>
  <si>
    <t>NE= Pasivo total / Activo total</t>
  </si>
  <si>
    <t>CUMPLE</t>
  </si>
  <si>
    <t>&gt; 1</t>
  </si>
  <si>
    <t>Notas Explicativas a los Estados Financieros presentados, elaboradas y presentadas conforme al Decreto Reglamentario 2649 de 1993, en las que se especifique la desagregación con valores y explicación de las cuentas y subcuentas que lo componen.</t>
  </si>
  <si>
    <t>Dictamen de Revisor Fiscal (sí existiera la obligación de tenerlo), para los Estados Financieros presentados, en los términos del artículo 38 de la Ley 222 de 1995, artículos 208 y 209 del Código de Comercio y artículo 11 del Decreto 1406 de 1999. En caso que el oferente no esté obligado a tener Revisor Fiscal, el Contador Público deberá cumplir con lo exigido en el artículo 11 del Decreto 1406 de 1999.</t>
  </si>
  <si>
    <t>Fotocopia legible de la Tarjeta Profesional del Contador Público y del Revisor Fiscal (si existiere la obligación de tenerlo) o del contador independiente que los hubiere examinado, que suscriben, certifica y dictamina los Estados Financieros definitivos presentados, con sus respectivos Certificados de Vigencia de Inscripción y de Antecedentes Disciplinarios vigentes a la fecha de presentación de la oferta (no mayor a tres meses), expedido por la Junta Central de Contadores.</t>
  </si>
  <si>
    <t>CAPITAL DE TRABAJO</t>
  </si>
  <si>
    <t>CP= Activo corriente-Pasivo corriente</t>
  </si>
  <si>
    <t>PATRIMONIO LIQUIDO</t>
  </si>
  <si>
    <t>PL= Activo total-Pasivo total</t>
  </si>
  <si>
    <t>&lt;50%</t>
  </si>
  <si>
    <t>TELEVIDEO S.A.</t>
  </si>
  <si>
    <t>EQUIPO O SERVICIO REQUERIDO</t>
  </si>
  <si>
    <t>UNIDAD DE TIEMPO</t>
  </si>
  <si>
    <t>TARIFA TECHO Incluido IVA</t>
  </si>
  <si>
    <t>PUNTAJE MAXIMO</t>
  </si>
  <si>
    <t>PROPIEDAD</t>
  </si>
  <si>
    <t>(SI - NO)</t>
  </si>
  <si>
    <t>LEASING</t>
  </si>
  <si>
    <t>ARRENDAMIENTO (SI - NO)</t>
  </si>
  <si>
    <t>Ninguna de las anteriores</t>
  </si>
  <si>
    <t>Unidad Móvil Full:</t>
  </si>
  <si>
    <t>Un (1) Switcher o mezclador de video: Con mínimo 12 entradas digitales SDI-SD, salidas digitales de previo y programa, clean feed, funciones frame store y clip store, 4 Keys con 2  entradas de key externo</t>
  </si>
  <si>
    <t xml:space="preserve">5 conversores de video análogo compuesto a video digital SDI-SD, </t>
  </si>
  <si>
    <t>4 Conversores de señal de video digital SDI-SD a video análogo compuesto.</t>
  </si>
  <si>
    <t>Cuatro (4) cadenas de cámara de con control de colorimetría y ajuste de niveles de video y setup, deben permitir la transferencia de los parámetros de ajuste determinados y acordados a cada una de las cámaras tomados de una de referencia. Cada cadena de cámaras debe contar con, por lo menos, 150 metros de cable triaxial o fibra óptica  y viewfinder de 4 pulgadas. Opción de tally, operado correctamente.</t>
  </si>
  <si>
    <t>Salida de video con audio embebido  y control de lip sync de audio. Con el fin de entregar las señes al centro de emisión en norma.</t>
  </si>
  <si>
    <t>Lentes mínimo de 17X con mandos remoto de control de zoom y foco.</t>
  </si>
  <si>
    <t>Generador de caracteres. Con capacidad de efectos en 2D y movimientos para los créditos, con operatividad de dos canales independientes en tiempo real.</t>
  </si>
  <si>
    <t>Dos (2) video reproductoras  DVCAM con salidas digitales SDI-SD.</t>
  </si>
  <si>
    <t>Una videograbadora en formato DV CAM record con posibilidad de grabación de 2 canales de audio independientes.</t>
  </si>
  <si>
    <t>Dos (2) sistemas de almacenamiento basado en disco digital para replay.</t>
  </si>
  <si>
    <t>Sistema de intercomunicación inalámbrico entre el director de la transmisión con presentadores, independiente de la intercomunicación técnica con cámaras o productores.</t>
  </si>
  <si>
    <t>Sistema de Intercom. Sistema de comunicación dedicado a la coordinación técnica de la producción que por lo menos cuente con dos canales. El sistema debe comandarse desde la Unidad Móvil y permitir la comunicación con los camarógrafos y el productor de campo.</t>
  </si>
  <si>
    <t>Un (1) híbrido telefónico, de una línea y salidas de audio balanceadas.</t>
  </si>
  <si>
    <t>Un  Control técnico: Se debe contar con un equipo dedicado para la medición de los niveles de color, video, audio. Monitoreo de video: Sistema completo de monitoreo de señales SDI para previo y programa y 8 monitores de video o su equivalente y sistemas multiimgen para las fuentes de video de referencia permanentes ,monitor forma de onda y vectrorcopio.</t>
  </si>
  <si>
    <t>Consola de audio con mínimo 16 canales con controles de ecualización y mínimo dos salidas auxiliares, entradas para micrófono, línea. 3 micrófonos de diadema inalámbricos, 2 micrófonos de mano inalámbricos y 4 booms.</t>
  </si>
  <si>
    <t>Sistema de apuntador inalámbrico con 4 receptores</t>
  </si>
  <si>
    <t>1 reproductor de DVD-mp3-CD</t>
  </si>
  <si>
    <t>Sistema de aire acondicionado independiente para equipos y área de trabajo.</t>
  </si>
  <si>
    <t>UPS para la totalidad de la carga de la unidad móvil, exceptuando los sistemas de aire acondicionado y luces</t>
  </si>
  <si>
    <t>Luces para set: kit de luces para el set de presentadores de mínimo 10.000 W con trípodes,  banderas, filtros y extensiones.</t>
  </si>
  <si>
    <t>Monitor en el set a color con señal de programa y del aire en caso de las transmisiones en directo.</t>
  </si>
  <si>
    <t>Generador eléctrico: Con capacidad para proveer la energía a la Unidad móvil completa y las luces previstas.</t>
  </si>
  <si>
    <t>Dos conversores de video VGA a video SD-SDI..</t>
  </si>
  <si>
    <t>horas Día</t>
  </si>
  <si>
    <t>Enlace Satelital- Fly Away</t>
  </si>
  <si>
    <t>Enlace dedicado para la transmisión de la señal de la producción realizada en sitios en donde se determine la imposibilidad de originar con el uso de enlaces de microondas, el enlace debe tener las siguientes especificaciones mínimas:</t>
  </si>
  <si>
    <t>Banda C,, de acuerdo a la necesidad del momento.</t>
  </si>
  <si>
    <t>Sistema de compresión MPEG-2 y/o MPEG-4, modulación DVB-S y/o DVB-S2. Entrada de video análogo compuesto y SDI-SD.</t>
  </si>
  <si>
    <t>Dos canales de audio estero (en total cuatro (4) con entradas entradas  análogas, digtales y embebidas.</t>
  </si>
  <si>
    <t>Personal técnico necesario, capacitado y especializado en la operación de los equipos.</t>
  </si>
  <si>
    <t>Sistemas de transmisión vía microondas</t>
  </si>
  <si>
    <t>Enlaces de microondas digitales entre el sitio de emisión y el máster de control con dos canales de audio.</t>
  </si>
  <si>
    <t xml:space="preserve">Segmento Satelital en banda C, en el satélite solicitado por rtvc. </t>
  </si>
  <si>
    <t xml:space="preserve">Segmento satelital  4.5 MHz. Como mínimo.   </t>
  </si>
  <si>
    <r>
      <t xml:space="preserve">Compatible con los equipos de recepción </t>
    </r>
    <r>
      <rPr>
        <b/>
        <sz val="8"/>
        <rFont val="Trebuchet MS"/>
        <family val="2"/>
      </rPr>
      <t xml:space="preserve"> de rtvc</t>
    </r>
  </si>
  <si>
    <t>1 hora</t>
  </si>
  <si>
    <t>Equipo de Grabación Portátil:</t>
  </si>
  <si>
    <t>Suministro de cámara en formato HDV, DV compatibles con los formatos Mini DV, con alimentación 48 Voltios, estabilizador de imagen óptico, foco manual, 2 entradas de audio balanceadas, control manual de las entradas de sonido, lente intercambiable, gran angular y baterías suficientes para 10 horas de grabación.</t>
  </si>
  <si>
    <t>Trípode con nivel y cabeza fluida.</t>
  </si>
  <si>
    <t>Kit de luces con: 3 fresneles de 600 vatios, tungsteno, 5 trípodes, extensiones, filtros, banderas, multitomas, ganchos, luces de repuesto, flex, maleta de transporte.</t>
  </si>
  <si>
    <t>2 micrófonos de solapa cardioides o supercardioides, 1 boom con caña y protectores de viento para todos los micrófonos y  una consola de audio portátil de tres canales con cables, baterías y audífonos.</t>
  </si>
  <si>
    <t xml:space="preserve">Edición no lineal: </t>
  </si>
  <si>
    <t>Sistema de Edición no lineal, con las siguientes características técnicas mínimas: 2 monitores pantalla LCD de 19 pulgadas mínimo, tarjeta de video con entradas y salidas en componentes, firewire y SDI, con efectos en tiempo real hasta 3 layers mínimos en SD, conexión RS 422 para control de VTR con time code, 1 monitor video Broadcast de minino 14 pulgadas, Consola de audio de 8 canales, micrófono de mano, parlantes con amplificación interna, teclado y Mouse. 2 terabit de disco duro para almacenamiento de 160 horas en DV - 25, memoria RAM mínima de 4 Gigas.</t>
  </si>
  <si>
    <t>Unidad quemadora de DVD.</t>
  </si>
  <si>
    <t xml:space="preserve">Monitor de forma de onda. </t>
  </si>
  <si>
    <t xml:space="preserve">Casetera HDV play - record. </t>
  </si>
  <si>
    <t>Horas</t>
  </si>
  <si>
    <t>Día</t>
  </si>
  <si>
    <t>Edición no lineal Portátil</t>
  </si>
  <si>
    <t>(Computador portátil de 19 pulgadas)</t>
  </si>
  <si>
    <t xml:space="preserve">Sistema de edición no lineal con las siguientes características técnicas mínimas: </t>
  </si>
  <si>
    <t xml:space="preserve">1 monitor video Broadcast de minino 11 pulgadas LCD, Consola de audio, micrófono de mano, audífonos, teclado y Mouse. 160 gigabites de disco duro interno, memoria RAM mínima de 4 Gigas y 1 disco duro externo con capacidad de 1 terabite para almacenamiento. </t>
  </si>
  <si>
    <t>Casetera DVCAM, con entradas y salidas por componentes, compuesto, SDI, Firewire.</t>
  </si>
  <si>
    <t>Medialog:</t>
  </si>
  <si>
    <t>Sistema de media log con computador, casetera HDV, audífonos estéreo y monitor  mínimo de 14 pulgadas, que sea compatible con los sistemas de edición relacionados  anteriormente.</t>
  </si>
  <si>
    <t>Equipo adicional</t>
  </si>
  <si>
    <t>El proponerte tendrá la obligación de suministrar el precio desagregado de los siguientes recursos adicionales:</t>
  </si>
  <si>
    <t>Grúa con cabeza caliente de 12 metros mínimo</t>
  </si>
  <si>
    <t>10 horas Día</t>
  </si>
  <si>
    <t>Mini Jib en trípode</t>
  </si>
  <si>
    <t>Steadycam</t>
  </si>
  <si>
    <t>Cadena de cámara (según características descritas)</t>
  </si>
  <si>
    <t>Disco Digital (según características descritas)</t>
  </si>
  <si>
    <t>Videograbadora DVCAM  y HDV</t>
  </si>
  <si>
    <t>Estudio-Master de producción:</t>
  </si>
  <si>
    <t>Suministro de estudio de grabación o emisión insonorizado de 200 metros cuadrados mínimo.</t>
  </si>
  <si>
    <t xml:space="preserve">Cuatro cadenas de cámaras con viewfinder de 4 pulgadas, con funciones de tally y señal de programa. </t>
  </si>
  <si>
    <t xml:space="preserve">Parrilla de luces con mínimo 40 KW de potencia, luces, filtros, banderas, multitomas, ganchos, luces de repuesto, escaleras reglamentarias, consola digital para manejo de dimmer programable con capacidad de almacenamiento de configuraciones, con un sistema eléctrico que garantice la continuidad de la transmisión durante los fallos eléctricos. </t>
  </si>
  <si>
    <t>4 micrófonos de solapa inalámbricos, dos (2) de mano y dos (2) boom.</t>
  </si>
  <si>
    <t>Dos pantallas plasma o LCD de 32 pulgadas mínimo para retorno de la señal de video.</t>
  </si>
  <si>
    <t>Amplificación para retorno del audio en el estudio.</t>
  </si>
  <si>
    <t xml:space="preserve">Local para guardar las escenografías, puertas de acceso amplias para el ingreso de escenografías al estudio. </t>
  </si>
  <si>
    <t xml:space="preserve">Camerinos para maquillaje y vestuario. Personal técnico capacitado y especializado en la operación de los equipos. </t>
  </si>
  <si>
    <t xml:space="preserve">Master de producción así: Un (1) Switcher o mezclador de video: Con mínimo 12 entradas SDI, salidas digitales de previo y programa, tarjeta conversión análogo digital, funciones frame store y clip store, salidas digitales de previo y programa y salida de programa en video compuesto análogo.  2 entradas de key. Control de grabación AB-Roll. Generador de caracteres, con capacidad de efectos de 2D y movimientos para los créditos, con operatividad de cuatro canales independientes en tiempo real. </t>
  </si>
  <si>
    <t>Dos (2) video reproductora  DVCAM con salidas digitales SDI.</t>
  </si>
  <si>
    <t>Una videograbadora en formato DV CAM record con cabeza de confidencia y posibilidad grabación de 4 canales de audio independientes.</t>
  </si>
  <si>
    <t xml:space="preserve">Dos tarjetas de video VGA- NTSC. </t>
  </si>
  <si>
    <t>Consola de audio profesional: Mínimo 16 canales de entrada análoga y/o didital. Controles de ecualización de mínimo tres bandas (agudos, medios y bajos). Mínimo cuatro salidas auxiliares canon. Mínimo 6 entradas para micrófono. Mínimo 6 entradas de línea generador interno o externo de 1 KHz. Alimentación phantom 48 voltios. Respuesta frecuencia entre 20 HZ y 20 KHz. VU meters.</t>
  </si>
  <si>
    <t xml:space="preserve">Un híbrido telefónico. Una línea de teléfono local, conexión a Internet en estudio y en el master. </t>
  </si>
  <si>
    <t>Sistema de intercomunicación inalámbrico entre el director de la transmisión con presentadores, independiente de la intercomunicación técnica con cámaras.</t>
  </si>
  <si>
    <t>Sistema de Intercom. Sistema de comunicación dedicado a la coordinación técnica de la producción que por lo menos cuente con dos canales. El sistema debe comandarse desde el máster y permitir la comunicación con los camarógrafos y el coordinador de piso.</t>
  </si>
  <si>
    <t>Un  Control técnico: Se debe contar con un equipo dedicado para la medición de los niveles de color, video, audio. Monitoreo de video: Sistema completo de monitoreo de señales SDI para previo y programa y monitoreo de 8 señales para  fuentes de video de referencia permanentes.</t>
  </si>
  <si>
    <t>Sistema completo de monitoreo de la señal de audio producida durante la grabación o emisión monitoreo separado para el operador y señal de audio del canal donde se emite.</t>
  </si>
  <si>
    <t>TARIFA MINIMA</t>
  </si>
  <si>
    <t>VALOR</t>
  </si>
  <si>
    <t>PUNTAJE</t>
  </si>
  <si>
    <t>CMI</t>
  </si>
  <si>
    <t>EVALUACIÓN ECONOMICA</t>
  </si>
  <si>
    <t>PUNTAJE PROPUESTA</t>
  </si>
  <si>
    <t>SERVICIOS TECNICOS</t>
  </si>
  <si>
    <t>TOTAL PUNTAJE</t>
  </si>
  <si>
    <t>OFERTA DE COMISION POR ADMINISTRACION</t>
  </si>
  <si>
    <t>COMISION</t>
  </si>
  <si>
    <t>NOMBRE  PROPONENTE</t>
  </si>
  <si>
    <t>MEDIA GEOMETRICA</t>
  </si>
  <si>
    <t>PUNTAJE TELEVIDEO</t>
  </si>
  <si>
    <t>RANGO</t>
  </si>
  <si>
    <t>VALORES</t>
  </si>
  <si>
    <t>10,1%- Mayor</t>
  </si>
  <si>
    <t>7,1% - 10%</t>
  </si>
  <si>
    <t>5,1% - 7%</t>
  </si>
  <si>
    <t>3,1% - 5%</t>
  </si>
  <si>
    <t>0 - 3%</t>
  </si>
  <si>
    <t>MEDIA</t>
  </si>
  <si>
    <t>0 a -3%</t>
  </si>
  <si>
    <t xml:space="preserve"> - 3,1% a -5%</t>
  </si>
  <si>
    <t xml:space="preserve"> -  5,1% a -7%</t>
  </si>
  <si>
    <t>7,1% a -10%</t>
  </si>
  <si>
    <t>10,1% a - Mayor</t>
  </si>
  <si>
    <t>RANGO MEDIA GEOMETRICA</t>
  </si>
  <si>
    <t>PORCENTAJE DE DESCUENTO SOBRE EL PUNTAJE TECHO POR SERVICIO</t>
  </si>
  <si>
    <t>PUNTAJE TECHO</t>
  </si>
  <si>
    <t>EQUIPO DE GRABACION PORTATIL</t>
  </si>
  <si>
    <t>EDICION NO LINEAL</t>
  </si>
  <si>
    <t>MEDIALOG</t>
  </si>
  <si>
    <t>PUNTAJE CMI</t>
  </si>
  <si>
    <t xml:space="preserve">OFERTA  DESCUENTO SOBRE OFERTA DE TARIFA DE SERVICIOS TECNICOS DE PRODUCCION </t>
  </si>
  <si>
    <t>DOCUMENTOS REVISADOS PARA LA EVALUACION</t>
  </si>
  <si>
    <t>PROPONENTES</t>
  </si>
  <si>
    <t>DOCUMENTOS ECONOMICOS
Paginas</t>
  </si>
  <si>
    <t xml:space="preserve">61 - 66 - 70 </t>
  </si>
  <si>
    <t>48 - 52 - 55</t>
  </si>
  <si>
    <t>106 - 113 - 115</t>
  </si>
  <si>
    <t>Estados Financieros definitivos con corte a 31 de diciembre de la última vigencia (2009) y a nivel de subcuenta, en forma comparativa con los del año inmediatamente anterior, incluyendo las Notas Explicativas a los mismos.</t>
  </si>
  <si>
    <t>Certificación de los Estados Financieros presentados, suscrita por el Representante legal y por el Contador Público, bajo cuya responsabilidad se hubiesen preparado los mismos, elaborada de conformidad con lo establecido en el artículo 37 de la Ley 222 de 1995, en concordancia con el artículo 57 del Decreto reglamentario 2649 de 1993.</t>
  </si>
  <si>
    <t>Declaración de renta del año gravable 2009 si ya presento, de lo contrario presentara 2008</t>
  </si>
  <si>
    <t>EVALUACIÓN ECONÓMICA</t>
  </si>
  <si>
    <t>INVITACIÓN 01 DE 2010</t>
  </si>
  <si>
    <t>UNIDAD MÓVIL</t>
  </si>
  <si>
    <t>CARACOL TELEVISIÓN S.A.</t>
  </si>
  <si>
    <t>MEDIA GEOMÉTRICA</t>
  </si>
  <si>
    <t>PUNTAJE CARACOL TELEVISIÓN S.A.</t>
  </si>
  <si>
    <t>RANGO MEDIA GEOMÉTRICA</t>
  </si>
  <si>
    <t>INVITACIÓN  01 DE 2010</t>
  </si>
  <si>
    <t>Contratar bajo la modalidad de administración delegada, la administración de recursos financieros para el suministro de recursos técnicos, logísticos y humanos para la prestación de servicios de diseño, preproducción, producción, postproducción de un programa de cocina, en cumplimiento de los objetivos y gestión del canal Señal Colombia, periodo 2010-2011</t>
  </si>
  <si>
    <t>ÍNDICE DE LIQUIDEZ</t>
  </si>
</sst>
</file>

<file path=xl/styles.xml><?xml version="1.0" encoding="utf-8"?>
<styleSheet xmlns="http://schemas.openxmlformats.org/spreadsheetml/2006/main">
  <numFmts count="1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
    <numFmt numFmtId="171" formatCode="_ [$€-2]\ * #,##0.00_ ;_ [$€-2]\ * \-#,##0.00_ ;_ [$€-2]\ * &quot;-&quot;??_ "/>
    <numFmt numFmtId="172" formatCode="_(* #,##0_);_(* \(#,##0\);_(* &quot;-&quot;??_);_(@_)"/>
    <numFmt numFmtId="173" formatCode="_ * #,##0.00_ ;_ * \-#,##0.00_ ;_ * &quot;-&quot;??_ ;_ @_ "/>
    <numFmt numFmtId="174" formatCode="_ * #,##0_ ;_ * \-#,##0_ ;_ * &quot;-&quot;??_ ;_ @_ "/>
  </numFmts>
  <fonts count="45">
    <font>
      <sz val="10"/>
      <name val="Arial"/>
      <family val="0"/>
    </font>
    <font>
      <sz val="11"/>
      <color indexed="8"/>
      <name val="Calibri"/>
      <family val="2"/>
    </font>
    <font>
      <sz val="8"/>
      <name val="Trebuchet MS"/>
      <family val="2"/>
    </font>
    <font>
      <b/>
      <sz val="8"/>
      <name val="Trebuchet MS"/>
      <family val="2"/>
    </font>
    <font>
      <b/>
      <sz val="10"/>
      <name val="Arial"/>
      <family val="2"/>
    </font>
    <font>
      <sz val="10"/>
      <name val="Microsoft Sans Serif"/>
      <family val="2"/>
    </font>
    <font>
      <sz val="10"/>
      <name val="Arial Narrow"/>
      <family val="2"/>
    </font>
    <font>
      <b/>
      <sz val="10"/>
      <name val="Arial Narrow"/>
      <family val="2"/>
    </font>
    <font>
      <i/>
      <sz val="10"/>
      <name val="Arial Narrow"/>
      <family val="2"/>
    </font>
    <font>
      <b/>
      <i/>
      <sz val="10"/>
      <name val="Arial Narrow"/>
      <family val="2"/>
    </font>
    <font>
      <b/>
      <sz val="14"/>
      <name val="Arial Narrow"/>
      <family val="2"/>
    </font>
    <font>
      <sz val="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51"/>
        <bgColor indexed="64"/>
      </patternFill>
    </fill>
    <fill>
      <patternFill patternType="solid">
        <fgColor indexed="55"/>
        <bgColor indexed="64"/>
      </patternFill>
    </fill>
    <fill>
      <patternFill patternType="solid">
        <fgColor indexed="22"/>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style="medium">
        <color indexed="8"/>
      </right>
      <top style="medium">
        <color indexed="8"/>
      </top>
      <bottom/>
    </border>
    <border>
      <left style="medium">
        <color indexed="8"/>
      </left>
      <right style="medium">
        <color indexed="8"/>
      </right>
      <top/>
      <bottom/>
    </border>
    <border>
      <left style="medium">
        <color indexed="8"/>
      </left>
      <right style="medium">
        <color indexed="8"/>
      </right>
      <top/>
      <bottom style="medium">
        <color indexed="8"/>
      </bottom>
    </border>
    <border>
      <left/>
      <right style="medium"/>
      <top/>
      <bottom/>
    </border>
    <border>
      <left/>
      <right style="medium">
        <color indexed="8"/>
      </right>
      <top style="medium">
        <color indexed="8"/>
      </top>
      <bottom/>
    </border>
    <border>
      <left/>
      <right style="medium">
        <color indexed="8"/>
      </right>
      <top/>
      <bottom/>
    </border>
    <border>
      <left/>
      <right style="medium">
        <color indexed="8"/>
      </right>
      <top/>
      <bottom style="medium">
        <color indexed="8"/>
      </bottom>
    </border>
    <border>
      <left style="thin"/>
      <right style="thin"/>
      <top style="thin"/>
      <bottom style="thin"/>
    </border>
    <border>
      <left style="thin"/>
      <right style="thin"/>
      <top>
        <color indexed="63"/>
      </top>
      <bottom style="medium"/>
    </border>
    <border>
      <left style="thin"/>
      <right style="medium"/>
      <top/>
      <bottom style="medium"/>
    </border>
    <border>
      <left style="thin"/>
      <right style="thin"/>
      <top style="medium"/>
      <bottom style="thin"/>
    </border>
    <border>
      <left style="thin"/>
      <right style="medium"/>
      <top style="medium"/>
      <bottom style="thin"/>
    </border>
    <border>
      <left style="thin"/>
      <right style="thin"/>
      <top style="medium"/>
      <bottom style="medium"/>
    </border>
    <border>
      <left style="thin"/>
      <right style="medium"/>
      <top style="medium"/>
      <bottom style="medium"/>
    </border>
    <border>
      <left style="medium"/>
      <right/>
      <top style="medium"/>
      <bottom style="medium"/>
    </border>
    <border>
      <left/>
      <right style="medium"/>
      <top style="medium"/>
      <bottom style="medium"/>
    </border>
    <border>
      <left style="medium"/>
      <right/>
      <top/>
      <bottom style="medium"/>
    </border>
    <border>
      <left/>
      <right style="medium"/>
      <top/>
      <bottom style="medium"/>
    </border>
    <border>
      <left style="medium"/>
      <right/>
      <top style="medium"/>
      <bottom/>
    </border>
    <border>
      <left style="medium"/>
      <right/>
      <top/>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medium"/>
      <right style="thin"/>
      <top style="medium"/>
      <bottom style="thin"/>
    </border>
    <border>
      <left style="medium"/>
      <right style="thin"/>
      <top style="thin"/>
      <bottom>
        <color indexed="63"/>
      </bottom>
    </border>
    <border>
      <left style="thin"/>
      <right style="medium"/>
      <top style="thin"/>
      <bottom/>
    </border>
    <border>
      <left style="thin"/>
      <right style="thin"/>
      <top style="thin"/>
      <bottom>
        <color indexed="63"/>
      </bottom>
    </border>
    <border>
      <left style="medium"/>
      <right style="thin"/>
      <top>
        <color indexed="63"/>
      </top>
      <bottom style="medium"/>
    </border>
    <border>
      <left style="thin"/>
      <right style="medium"/>
      <top style="medium"/>
      <bottom/>
    </border>
    <border>
      <left style="thin"/>
      <right style="medium"/>
      <top/>
      <bottom/>
    </border>
    <border>
      <left style="medium"/>
      <right style="medium">
        <color indexed="8"/>
      </right>
      <top style="medium">
        <color indexed="8"/>
      </top>
      <bottom/>
    </border>
    <border>
      <left style="medium"/>
      <right style="medium">
        <color indexed="8"/>
      </right>
      <top/>
      <bottom/>
    </border>
    <border>
      <left style="medium"/>
      <right style="medium">
        <color indexed="8"/>
      </right>
      <top/>
      <bottom style="medium">
        <color indexed="8"/>
      </bottom>
    </border>
    <border>
      <left style="medium">
        <color indexed="8"/>
      </left>
      <right style="medium"/>
      <top style="medium">
        <color indexed="8"/>
      </top>
      <bottom/>
    </border>
    <border>
      <left style="medium">
        <color indexed="8"/>
      </left>
      <right style="medium"/>
      <top/>
      <bottom/>
    </border>
    <border>
      <left style="medium">
        <color indexed="8"/>
      </left>
      <right style="medium"/>
      <top/>
      <bottom style="medium">
        <color indexed="8"/>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171" fontId="0" fillId="0" borderId="0" applyFon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215">
    <xf numFmtId="0" fontId="0" fillId="0" borderId="0" xfId="0" applyAlignment="1">
      <alignment/>
    </xf>
    <xf numFmtId="0" fontId="2" fillId="0" borderId="10" xfId="0" applyFont="1" applyBorder="1" applyAlignment="1">
      <alignment vertical="top" wrapText="1"/>
    </xf>
    <xf numFmtId="0" fontId="2" fillId="0" borderId="11" xfId="0" applyFont="1" applyBorder="1" applyAlignment="1">
      <alignment vertical="top" wrapText="1"/>
    </xf>
    <xf numFmtId="0" fontId="2" fillId="0" borderId="12" xfId="0" applyFont="1" applyBorder="1" applyAlignment="1">
      <alignment vertical="top" wrapText="1"/>
    </xf>
    <xf numFmtId="0" fontId="2" fillId="0" borderId="13" xfId="0" applyFont="1" applyBorder="1" applyAlignment="1">
      <alignment vertical="top" wrapText="1"/>
    </xf>
    <xf numFmtId="0" fontId="2" fillId="0" borderId="14" xfId="0" applyFont="1" applyBorder="1" applyAlignment="1">
      <alignment vertical="top" wrapText="1"/>
    </xf>
    <xf numFmtId="0" fontId="2" fillId="0" borderId="14" xfId="0" applyFont="1" applyBorder="1" applyAlignment="1">
      <alignment horizontal="justify" vertical="top" wrapText="1"/>
    </xf>
    <xf numFmtId="0" fontId="2" fillId="0" borderId="15" xfId="0" applyFont="1" applyBorder="1" applyAlignment="1">
      <alignment horizontal="justify" vertical="top" wrapText="1"/>
    </xf>
    <xf numFmtId="0" fontId="0" fillId="0" borderId="16" xfId="0" applyBorder="1" applyAlignment="1">
      <alignment vertical="top" wrapText="1"/>
    </xf>
    <xf numFmtId="0" fontId="2" fillId="0" borderId="15" xfId="0" applyFont="1" applyBorder="1" applyAlignment="1">
      <alignment vertical="top" wrapText="1"/>
    </xf>
    <xf numFmtId="0" fontId="2" fillId="0" borderId="11" xfId="0" applyFont="1" applyBorder="1" applyAlignment="1">
      <alignment horizontal="justify" vertical="top" wrapText="1"/>
    </xf>
    <xf numFmtId="0" fontId="2" fillId="0" borderId="12" xfId="0" applyFont="1" applyBorder="1" applyAlignment="1">
      <alignment horizontal="justify" vertical="top" wrapText="1"/>
    </xf>
    <xf numFmtId="0" fontId="0" fillId="0" borderId="13" xfId="0" applyBorder="1" applyAlignment="1">
      <alignment vertical="top" wrapText="1"/>
    </xf>
    <xf numFmtId="0" fontId="0" fillId="0" borderId="15" xfId="0" applyBorder="1" applyAlignment="1">
      <alignment vertical="top" wrapText="1"/>
    </xf>
    <xf numFmtId="0" fontId="2" fillId="0" borderId="16" xfId="0" applyFont="1" applyBorder="1" applyAlignment="1">
      <alignment vertical="top" wrapText="1"/>
    </xf>
    <xf numFmtId="0" fontId="3" fillId="33" borderId="11" xfId="0" applyFont="1" applyFill="1" applyBorder="1" applyAlignment="1">
      <alignment horizontal="justify" vertical="top" wrapText="1"/>
    </xf>
    <xf numFmtId="0" fontId="2" fillId="33" borderId="11" xfId="0" applyFont="1" applyFill="1" applyBorder="1" applyAlignment="1">
      <alignment vertical="top" wrapText="1"/>
    </xf>
    <xf numFmtId="0" fontId="2" fillId="33" borderId="11" xfId="0" applyFont="1" applyFill="1" applyBorder="1" applyAlignment="1">
      <alignment horizontal="justify" vertical="top" wrapText="1"/>
    </xf>
    <xf numFmtId="0" fontId="3" fillId="33" borderId="11" xfId="0" applyFont="1" applyFill="1" applyBorder="1" applyAlignment="1">
      <alignment vertical="top" wrapText="1"/>
    </xf>
    <xf numFmtId="172" fontId="0" fillId="0" borderId="0" xfId="47" applyNumberFormat="1" applyFont="1" applyAlignment="1">
      <alignment/>
    </xf>
    <xf numFmtId="172" fontId="2" fillId="0" borderId="15" xfId="47" applyNumberFormat="1" applyFont="1" applyBorder="1" applyAlignment="1">
      <alignment vertical="top" wrapText="1"/>
    </xf>
    <xf numFmtId="172" fontId="2" fillId="34" borderId="15" xfId="47" applyNumberFormat="1" applyFont="1" applyFill="1" applyBorder="1" applyAlignment="1">
      <alignment vertical="top" wrapText="1"/>
    </xf>
    <xf numFmtId="172" fontId="0" fillId="0" borderId="15" xfId="47" applyNumberFormat="1" applyFont="1" applyBorder="1" applyAlignment="1">
      <alignment vertical="top" wrapText="1"/>
    </xf>
    <xf numFmtId="172" fontId="0" fillId="0" borderId="16" xfId="47" applyNumberFormat="1" applyFont="1" applyBorder="1" applyAlignment="1">
      <alignment vertical="top" wrapText="1"/>
    </xf>
    <xf numFmtId="172" fontId="2" fillId="0" borderId="10" xfId="47" applyNumberFormat="1" applyFont="1" applyBorder="1" applyAlignment="1">
      <alignment vertical="top" wrapText="1"/>
    </xf>
    <xf numFmtId="172" fontId="2" fillId="0" borderId="11" xfId="47" applyNumberFormat="1" applyFont="1" applyBorder="1" applyAlignment="1">
      <alignment vertical="top" wrapText="1"/>
    </xf>
    <xf numFmtId="172" fontId="2" fillId="0" borderId="12" xfId="47" applyNumberFormat="1" applyFont="1" applyBorder="1" applyAlignment="1">
      <alignment vertical="top" wrapText="1"/>
    </xf>
    <xf numFmtId="172" fontId="2" fillId="0" borderId="16" xfId="47" applyNumberFormat="1" applyFont="1" applyBorder="1" applyAlignment="1">
      <alignment vertical="top" wrapText="1"/>
    </xf>
    <xf numFmtId="9" fontId="0" fillId="0" borderId="0" xfId="0" applyNumberFormat="1" applyAlignment="1">
      <alignment/>
    </xf>
    <xf numFmtId="173" fontId="5" fillId="0" borderId="0" xfId="49" applyFont="1" applyAlignment="1">
      <alignment/>
    </xf>
    <xf numFmtId="0" fontId="5" fillId="0" borderId="0" xfId="53" applyFont="1" applyAlignment="1">
      <alignment/>
      <protection/>
    </xf>
    <xf numFmtId="174" fontId="0" fillId="0" borderId="0" xfId="49" applyNumberFormat="1" applyAlignment="1">
      <alignment/>
    </xf>
    <xf numFmtId="173" fontId="0" fillId="0" borderId="0" xfId="49" applyFont="1" applyAlignment="1">
      <alignment/>
    </xf>
    <xf numFmtId="0" fontId="0" fillId="0" borderId="0" xfId="53">
      <alignment/>
      <protection/>
    </xf>
    <xf numFmtId="0" fontId="0" fillId="0" borderId="0" xfId="53" applyFill="1" applyBorder="1">
      <alignment/>
      <protection/>
    </xf>
    <xf numFmtId="174" fontId="5" fillId="0" borderId="0" xfId="49" applyNumberFormat="1" applyFont="1" applyAlignment="1">
      <alignment/>
    </xf>
    <xf numFmtId="173" fontId="0" fillId="0" borderId="0" xfId="49" applyAlignment="1">
      <alignment/>
    </xf>
    <xf numFmtId="0" fontId="4" fillId="35" borderId="17" xfId="53" applyFont="1" applyFill="1" applyBorder="1" applyAlignment="1">
      <alignment horizontal="center"/>
      <protection/>
    </xf>
    <xf numFmtId="0" fontId="4" fillId="35" borderId="17" xfId="53" applyFont="1" applyFill="1" applyBorder="1" applyAlignment="1">
      <alignment horizontal="center" wrapText="1"/>
      <protection/>
    </xf>
    <xf numFmtId="0" fontId="0" fillId="0" borderId="17" xfId="53" applyBorder="1">
      <alignment/>
      <protection/>
    </xf>
    <xf numFmtId="0" fontId="0" fillId="0" borderId="17" xfId="53" applyBorder="1" applyAlignment="1">
      <alignment horizontal="right"/>
      <protection/>
    </xf>
    <xf numFmtId="0" fontId="6" fillId="0" borderId="0" xfId="0" applyFont="1" applyAlignment="1">
      <alignment/>
    </xf>
    <xf numFmtId="0" fontId="7" fillId="0" borderId="0" xfId="0" applyFont="1" applyBorder="1" applyAlignment="1">
      <alignment horizontal="center"/>
    </xf>
    <xf numFmtId="0" fontId="8" fillId="0" borderId="0" xfId="0" applyFont="1" applyBorder="1" applyAlignment="1">
      <alignment horizontal="center"/>
    </xf>
    <xf numFmtId="43" fontId="6" fillId="0" borderId="0" xfId="47" applyFont="1" applyAlignment="1">
      <alignment/>
    </xf>
    <xf numFmtId="0" fontId="9" fillId="36" borderId="18" xfId="0" applyFont="1" applyFill="1" applyBorder="1" applyAlignment="1">
      <alignment horizontal="center"/>
    </xf>
    <xf numFmtId="0" fontId="9" fillId="36" borderId="19" xfId="0" applyFont="1" applyFill="1" applyBorder="1" applyAlignment="1">
      <alignment horizontal="center"/>
    </xf>
    <xf numFmtId="0" fontId="7" fillId="0" borderId="20" xfId="0" applyFont="1" applyBorder="1" applyAlignment="1">
      <alignment horizontal="left"/>
    </xf>
    <xf numFmtId="0" fontId="7" fillId="0" borderId="21" xfId="0" applyFont="1" applyBorder="1" applyAlignment="1">
      <alignment horizontal="left"/>
    </xf>
    <xf numFmtId="0" fontId="9" fillId="36" borderId="22" xfId="0" applyFont="1" applyFill="1" applyBorder="1" applyAlignment="1">
      <alignment horizontal="center"/>
    </xf>
    <xf numFmtId="0" fontId="9" fillId="36" borderId="23" xfId="0" applyFont="1" applyFill="1" applyBorder="1" applyAlignment="1">
      <alignment horizontal="center"/>
    </xf>
    <xf numFmtId="0" fontId="6" fillId="0" borderId="0" xfId="53" applyFont="1" applyAlignment="1">
      <alignment/>
      <protection/>
    </xf>
    <xf numFmtId="173" fontId="6" fillId="0" borderId="0" xfId="49" applyFont="1" applyAlignment="1">
      <alignment/>
    </xf>
    <xf numFmtId="0" fontId="6" fillId="0" borderId="0" xfId="53" applyFont="1" applyFill="1" applyBorder="1">
      <alignment/>
      <protection/>
    </xf>
    <xf numFmtId="0" fontId="6" fillId="0" borderId="0" xfId="53" applyFont="1">
      <alignment/>
      <protection/>
    </xf>
    <xf numFmtId="173" fontId="6" fillId="0" borderId="0" xfId="49" applyFont="1" applyAlignment="1">
      <alignment/>
    </xf>
    <xf numFmtId="0" fontId="7" fillId="36" borderId="24" xfId="53" applyFont="1" applyFill="1" applyBorder="1" applyAlignment="1">
      <alignment horizontal="center"/>
      <protection/>
    </xf>
    <xf numFmtId="0" fontId="7" fillId="36" borderId="25" xfId="53" applyFont="1" applyFill="1" applyBorder="1" applyAlignment="1">
      <alignment horizontal="center"/>
      <protection/>
    </xf>
    <xf numFmtId="174" fontId="6" fillId="0" borderId="0" xfId="49" applyNumberFormat="1" applyFont="1" applyAlignment="1">
      <alignment/>
    </xf>
    <xf numFmtId="0" fontId="7" fillId="0" borderId="0" xfId="53" applyFont="1" applyAlignment="1">
      <alignment horizontal="center"/>
      <protection/>
    </xf>
    <xf numFmtId="0" fontId="7" fillId="36" borderId="26" xfId="53" applyFont="1" applyFill="1" applyBorder="1">
      <alignment/>
      <protection/>
    </xf>
    <xf numFmtId="174" fontId="7" fillId="36" borderId="27" xfId="49" applyNumberFormat="1" applyFont="1" applyFill="1" applyBorder="1" applyAlignment="1">
      <alignment/>
    </xf>
    <xf numFmtId="174" fontId="7" fillId="36" borderId="27" xfId="49" applyNumberFormat="1" applyFont="1" applyFill="1" applyBorder="1" applyAlignment="1">
      <alignment/>
    </xf>
    <xf numFmtId="174" fontId="7" fillId="36" borderId="25" xfId="49" applyNumberFormat="1" applyFont="1" applyFill="1" applyBorder="1" applyAlignment="1">
      <alignment horizontal="center"/>
    </xf>
    <xf numFmtId="0" fontId="6" fillId="0" borderId="28" xfId="53" applyFont="1" applyFill="1" applyBorder="1">
      <alignment/>
      <protection/>
    </xf>
    <xf numFmtId="0" fontId="6" fillId="0" borderId="29" xfId="53" applyFont="1" applyFill="1" applyBorder="1" applyAlignment="1">
      <alignment horizontal="center"/>
      <protection/>
    </xf>
    <xf numFmtId="10" fontId="6" fillId="0" borderId="30" xfId="53" applyNumberFormat="1" applyFont="1" applyBorder="1">
      <alignment/>
      <protection/>
    </xf>
    <xf numFmtId="3" fontId="6" fillId="0" borderId="17" xfId="53" applyNumberFormat="1" applyFont="1" applyBorder="1">
      <alignment/>
      <protection/>
    </xf>
    <xf numFmtId="0" fontId="6" fillId="0" borderId="17" xfId="53" applyNumberFormat="1" applyFont="1" applyBorder="1">
      <alignment/>
      <protection/>
    </xf>
    <xf numFmtId="3" fontId="6" fillId="0" borderId="31" xfId="53" applyNumberFormat="1" applyFont="1" applyBorder="1">
      <alignment/>
      <protection/>
    </xf>
    <xf numFmtId="3" fontId="6" fillId="33" borderId="17" xfId="53" applyNumberFormat="1" applyFont="1" applyFill="1" applyBorder="1">
      <alignment/>
      <protection/>
    </xf>
    <xf numFmtId="0" fontId="6" fillId="33" borderId="17" xfId="53" applyNumberFormat="1" applyFont="1" applyFill="1" applyBorder="1">
      <alignment/>
      <protection/>
    </xf>
    <xf numFmtId="0" fontId="6" fillId="0" borderId="29" xfId="53" applyFont="1" applyFill="1" applyBorder="1">
      <alignment/>
      <protection/>
    </xf>
    <xf numFmtId="10" fontId="7" fillId="0" borderId="30" xfId="53" applyNumberFormat="1" applyFont="1" applyBorder="1" applyAlignment="1">
      <alignment horizontal="center"/>
      <protection/>
    </xf>
    <xf numFmtId="3" fontId="7" fillId="33" borderId="17" xfId="53" applyNumberFormat="1" applyFont="1" applyFill="1" applyBorder="1">
      <alignment/>
      <protection/>
    </xf>
    <xf numFmtId="10" fontId="6" fillId="0" borderId="32" xfId="53" applyNumberFormat="1" applyFont="1" applyBorder="1">
      <alignment/>
      <protection/>
    </xf>
    <xf numFmtId="3" fontId="6" fillId="0" borderId="33" xfId="53" applyNumberFormat="1" applyFont="1" applyBorder="1">
      <alignment/>
      <protection/>
    </xf>
    <xf numFmtId="3" fontId="6" fillId="0" borderId="34" xfId="53" applyNumberFormat="1" applyFont="1" applyBorder="1">
      <alignment/>
      <protection/>
    </xf>
    <xf numFmtId="10" fontId="6" fillId="0" borderId="0" xfId="53" applyNumberFormat="1" applyFont="1">
      <alignment/>
      <protection/>
    </xf>
    <xf numFmtId="4" fontId="6" fillId="0" borderId="0" xfId="53" applyNumberFormat="1" applyFont="1">
      <alignment/>
      <protection/>
    </xf>
    <xf numFmtId="0" fontId="7" fillId="0" borderId="30" xfId="53" applyFont="1" applyFill="1" applyBorder="1" applyAlignment="1">
      <alignment horizontal="center" wrapText="1"/>
      <protection/>
    </xf>
    <xf numFmtId="173" fontId="6" fillId="0" borderId="31" xfId="49" applyFont="1" applyFill="1" applyBorder="1" applyAlignment="1">
      <alignment horizontal="center"/>
    </xf>
    <xf numFmtId="10" fontId="6" fillId="0" borderId="35" xfId="53" applyNumberFormat="1" applyFont="1" applyBorder="1">
      <alignment/>
      <protection/>
    </xf>
    <xf numFmtId="3" fontId="6" fillId="0" borderId="36" xfId="53" applyNumberFormat="1" applyFont="1" applyBorder="1">
      <alignment/>
      <protection/>
    </xf>
    <xf numFmtId="0" fontId="6" fillId="0" borderId="36" xfId="53" applyNumberFormat="1" applyFont="1" applyBorder="1">
      <alignment/>
      <protection/>
    </xf>
    <xf numFmtId="3" fontId="6" fillId="0" borderId="37" xfId="53" applyNumberFormat="1" applyFont="1" applyBorder="1">
      <alignment/>
      <protection/>
    </xf>
    <xf numFmtId="0" fontId="7" fillId="0" borderId="38" xfId="53" applyFont="1" applyBorder="1" applyAlignment="1">
      <alignment horizontal="center"/>
      <protection/>
    </xf>
    <xf numFmtId="174" fontId="7" fillId="0" borderId="22" xfId="49" applyNumberFormat="1" applyFont="1" applyBorder="1" applyAlignment="1">
      <alignment horizontal="center"/>
    </xf>
    <xf numFmtId="0" fontId="6" fillId="0" borderId="23" xfId="53" applyFont="1" applyBorder="1">
      <alignment/>
      <protection/>
    </xf>
    <xf numFmtId="10" fontId="6" fillId="0" borderId="39" xfId="53" applyNumberFormat="1" applyFont="1" applyBorder="1">
      <alignment/>
      <protection/>
    </xf>
    <xf numFmtId="3" fontId="6" fillId="0" borderId="20" xfId="53" applyNumberFormat="1" applyFont="1" applyBorder="1">
      <alignment/>
      <protection/>
    </xf>
    <xf numFmtId="0" fontId="6" fillId="0" borderId="20" xfId="53" applyNumberFormat="1" applyFont="1" applyBorder="1">
      <alignment/>
      <protection/>
    </xf>
    <xf numFmtId="3" fontId="6" fillId="0" borderId="21" xfId="53" applyNumberFormat="1" applyFont="1" applyBorder="1">
      <alignment/>
      <protection/>
    </xf>
    <xf numFmtId="0" fontId="6" fillId="0" borderId="33" xfId="53" applyNumberFormat="1" applyFont="1" applyBorder="1">
      <alignment/>
      <protection/>
    </xf>
    <xf numFmtId="9" fontId="6" fillId="0" borderId="0" xfId="53" applyNumberFormat="1" applyFont="1" applyBorder="1">
      <alignment/>
      <protection/>
    </xf>
    <xf numFmtId="4" fontId="6" fillId="0" borderId="0" xfId="53" applyNumberFormat="1" applyFont="1" applyBorder="1">
      <alignment/>
      <protection/>
    </xf>
    <xf numFmtId="0" fontId="6" fillId="0" borderId="0" xfId="53" applyFont="1" applyBorder="1">
      <alignment/>
      <protection/>
    </xf>
    <xf numFmtId="173" fontId="6" fillId="0" borderId="0" xfId="49" applyFont="1" applyBorder="1" applyAlignment="1">
      <alignment/>
    </xf>
    <xf numFmtId="0" fontId="7" fillId="0" borderId="23" xfId="53" applyFont="1" applyBorder="1" applyAlignment="1">
      <alignment horizontal="center" wrapText="1"/>
      <protection/>
    </xf>
    <xf numFmtId="9" fontId="6" fillId="0" borderId="21" xfId="53" applyNumberFormat="1" applyFont="1" applyBorder="1">
      <alignment/>
      <protection/>
    </xf>
    <xf numFmtId="9" fontId="6" fillId="0" borderId="31" xfId="53" applyNumberFormat="1" applyFont="1" applyBorder="1">
      <alignment/>
      <protection/>
    </xf>
    <xf numFmtId="9" fontId="6" fillId="0" borderId="34" xfId="53" applyNumberFormat="1" applyFont="1" applyBorder="1">
      <alignment/>
      <protection/>
    </xf>
    <xf numFmtId="0" fontId="7" fillId="0" borderId="35" xfId="53" applyFont="1" applyFill="1" applyBorder="1" applyAlignment="1">
      <alignment horizontal="center" wrapText="1"/>
      <protection/>
    </xf>
    <xf numFmtId="173" fontId="6" fillId="0" borderId="37" xfId="49" applyFont="1" applyFill="1" applyBorder="1" applyAlignment="1">
      <alignment horizontal="center"/>
    </xf>
    <xf numFmtId="0" fontId="7" fillId="0" borderId="40" xfId="53" applyFont="1" applyFill="1" applyBorder="1" applyAlignment="1">
      <alignment horizontal="center" wrapText="1"/>
      <protection/>
    </xf>
    <xf numFmtId="173" fontId="6" fillId="0" borderId="41" xfId="49" applyFont="1" applyFill="1" applyBorder="1" applyAlignment="1">
      <alignment horizontal="center"/>
    </xf>
    <xf numFmtId="0" fontId="7" fillId="36" borderId="24" xfId="53" applyFont="1" applyFill="1" applyBorder="1">
      <alignment/>
      <protection/>
    </xf>
    <xf numFmtId="174" fontId="7" fillId="36" borderId="25" xfId="49" applyNumberFormat="1" applyFont="1" applyFill="1" applyBorder="1" applyAlignment="1">
      <alignment/>
    </xf>
    <xf numFmtId="0" fontId="7" fillId="0" borderId="39" xfId="53" applyFont="1" applyFill="1" applyBorder="1" applyAlignment="1">
      <alignment horizontal="center"/>
      <protection/>
    </xf>
    <xf numFmtId="0" fontId="7" fillId="0" borderId="30" xfId="53" applyFont="1" applyFill="1" applyBorder="1" applyAlignment="1">
      <alignment horizontal="center"/>
      <protection/>
    </xf>
    <xf numFmtId="0" fontId="7" fillId="0" borderId="40" xfId="53" applyFont="1" applyFill="1" applyBorder="1" applyAlignment="1">
      <alignment horizontal="center"/>
      <protection/>
    </xf>
    <xf numFmtId="174" fontId="7" fillId="36" borderId="27" xfId="49" applyNumberFormat="1" applyFont="1" applyFill="1" applyBorder="1" applyAlignment="1">
      <alignment horizontal="center"/>
    </xf>
    <xf numFmtId="0" fontId="6" fillId="0" borderId="0" xfId="53" applyFont="1" applyFill="1" applyBorder="1" applyAlignment="1">
      <alignment horizontal="center"/>
      <protection/>
    </xf>
    <xf numFmtId="0" fontId="6" fillId="0" borderId="0" xfId="53" applyFont="1" applyFill="1" applyBorder="1" applyAlignment="1">
      <alignment/>
      <protection/>
    </xf>
    <xf numFmtId="0" fontId="7" fillId="0" borderId="0" xfId="53" applyFont="1" applyBorder="1" applyAlignment="1">
      <alignment vertical="top" wrapText="1"/>
      <protection/>
    </xf>
    <xf numFmtId="0" fontId="6" fillId="0" borderId="0" xfId="53" applyFont="1" applyFill="1">
      <alignment/>
      <protection/>
    </xf>
    <xf numFmtId="0" fontId="9" fillId="0" borderId="0" xfId="53" applyFont="1" applyFill="1" applyBorder="1" applyAlignment="1">
      <alignment horizontal="center" wrapText="1"/>
      <protection/>
    </xf>
    <xf numFmtId="0" fontId="7" fillId="0" borderId="0" xfId="53" applyFont="1" applyFill="1" applyBorder="1" applyAlignment="1">
      <alignment horizontal="center" wrapText="1"/>
      <protection/>
    </xf>
    <xf numFmtId="0" fontId="7" fillId="36" borderId="38" xfId="53" applyFont="1" applyFill="1" applyBorder="1" applyAlignment="1">
      <alignment horizontal="center" vertical="center" wrapText="1"/>
      <protection/>
    </xf>
    <xf numFmtId="0" fontId="7" fillId="36" borderId="22" xfId="53" applyFont="1" applyFill="1" applyBorder="1" applyAlignment="1">
      <alignment horizontal="center" vertical="center" wrapText="1"/>
      <protection/>
    </xf>
    <xf numFmtId="0" fontId="7" fillId="36" borderId="23" xfId="53" applyFont="1" applyFill="1" applyBorder="1" applyAlignment="1">
      <alignment horizontal="center" vertical="center" wrapText="1"/>
      <protection/>
    </xf>
    <xf numFmtId="0" fontId="7" fillId="0" borderId="39" xfId="53" applyFont="1" applyFill="1" applyBorder="1" applyAlignment="1">
      <alignment horizontal="center" wrapText="1"/>
      <protection/>
    </xf>
    <xf numFmtId="0" fontId="7" fillId="0" borderId="32" xfId="53" applyFont="1" applyFill="1" applyBorder="1" applyAlignment="1">
      <alignment horizontal="center" wrapText="1"/>
      <protection/>
    </xf>
    <xf numFmtId="0" fontId="7" fillId="36" borderId="38" xfId="53" applyFont="1" applyFill="1" applyBorder="1" applyAlignment="1">
      <alignment horizontal="center" wrapText="1"/>
      <protection/>
    </xf>
    <xf numFmtId="0" fontId="7" fillId="36" borderId="22" xfId="53" applyFont="1" applyFill="1" applyBorder="1" applyAlignment="1">
      <alignment horizontal="center"/>
      <protection/>
    </xf>
    <xf numFmtId="0" fontId="7" fillId="36" borderId="23" xfId="53" applyFont="1" applyFill="1" applyBorder="1" applyAlignment="1">
      <alignment horizontal="center"/>
      <protection/>
    </xf>
    <xf numFmtId="0" fontId="6" fillId="0" borderId="20" xfId="53" applyFont="1" applyFill="1" applyBorder="1" applyAlignment="1">
      <alignment horizontal="center" wrapText="1"/>
      <protection/>
    </xf>
    <xf numFmtId="0" fontId="6" fillId="0" borderId="21" xfId="53" applyFont="1" applyFill="1" applyBorder="1" applyAlignment="1">
      <alignment horizontal="center" wrapText="1"/>
      <protection/>
    </xf>
    <xf numFmtId="0" fontId="6" fillId="0" borderId="17" xfId="53" applyFont="1" applyFill="1" applyBorder="1" applyAlignment="1">
      <alignment horizontal="center" wrapText="1"/>
      <protection/>
    </xf>
    <xf numFmtId="0" fontId="6" fillId="0" borderId="31" xfId="53" applyFont="1" applyFill="1" applyBorder="1" applyAlignment="1">
      <alignment horizontal="center" wrapText="1"/>
      <protection/>
    </xf>
    <xf numFmtId="0" fontId="6" fillId="0" borderId="33" xfId="53" applyFont="1" applyFill="1" applyBorder="1" applyAlignment="1">
      <alignment horizontal="center" wrapText="1"/>
      <protection/>
    </xf>
    <xf numFmtId="0" fontId="6" fillId="0" borderId="34" xfId="53" applyFont="1" applyFill="1" applyBorder="1" applyAlignment="1">
      <alignment horizontal="center" wrapText="1"/>
      <protection/>
    </xf>
    <xf numFmtId="9" fontId="6" fillId="0" borderId="17" xfId="53" applyNumberFormat="1" applyFont="1" applyFill="1" applyBorder="1" applyAlignment="1">
      <alignment horizontal="center" wrapText="1"/>
      <protection/>
    </xf>
    <xf numFmtId="0" fontId="7" fillId="36" borderId="22" xfId="53" applyFont="1" applyFill="1" applyBorder="1" applyAlignment="1">
      <alignment horizontal="center" wrapText="1"/>
      <protection/>
    </xf>
    <xf numFmtId="0" fontId="9" fillId="36" borderId="23" xfId="53" applyFont="1" applyFill="1" applyBorder="1" applyAlignment="1">
      <alignment horizontal="center" wrapText="1"/>
      <protection/>
    </xf>
    <xf numFmtId="9" fontId="6" fillId="0" borderId="20" xfId="53" applyNumberFormat="1" applyFont="1" applyFill="1" applyBorder="1" applyAlignment="1">
      <alignment horizontal="center" wrapText="1"/>
      <protection/>
    </xf>
    <xf numFmtId="9" fontId="6" fillId="0" borderId="33" xfId="53" applyNumberFormat="1" applyFont="1" applyFill="1" applyBorder="1" applyAlignment="1">
      <alignment horizontal="center" wrapText="1"/>
      <protection/>
    </xf>
    <xf numFmtId="43" fontId="6" fillId="0" borderId="0" xfId="0" applyNumberFormat="1" applyFont="1" applyAlignment="1">
      <alignment/>
    </xf>
    <xf numFmtId="0" fontId="8" fillId="0" borderId="36" xfId="0" applyFont="1" applyFill="1" applyBorder="1" applyAlignment="1">
      <alignment horizontal="center" wrapText="1"/>
    </xf>
    <xf numFmtId="173" fontId="6" fillId="0" borderId="21" xfId="49" applyFont="1" applyFill="1" applyBorder="1" applyAlignment="1">
      <alignment horizontal="center"/>
    </xf>
    <xf numFmtId="0" fontId="6" fillId="0" borderId="0" xfId="0" applyFont="1" applyFill="1" applyAlignment="1">
      <alignment/>
    </xf>
    <xf numFmtId="0" fontId="8" fillId="0" borderId="37" xfId="0" applyFont="1" applyFill="1" applyBorder="1" applyAlignment="1">
      <alignment horizontal="center" wrapText="1"/>
    </xf>
    <xf numFmtId="0" fontId="8" fillId="0" borderId="17" xfId="0" applyFont="1" applyFill="1" applyBorder="1" applyAlignment="1">
      <alignment horizontal="center" wrapText="1"/>
    </xf>
    <xf numFmtId="0" fontId="8" fillId="0" borderId="31" xfId="0" applyFont="1" applyFill="1" applyBorder="1" applyAlignment="1">
      <alignment horizontal="center" wrapText="1"/>
    </xf>
    <xf numFmtId="0" fontId="8" fillId="0" borderId="33" xfId="0" applyFont="1" applyFill="1" applyBorder="1" applyAlignment="1">
      <alignment horizontal="center" wrapText="1"/>
    </xf>
    <xf numFmtId="0" fontId="8" fillId="0" borderId="34" xfId="0" applyFont="1" applyFill="1" applyBorder="1" applyAlignment="1">
      <alignment horizontal="center" wrapText="1"/>
    </xf>
    <xf numFmtId="2" fontId="6" fillId="0" borderId="17" xfId="0" applyNumberFormat="1" applyFont="1" applyFill="1" applyBorder="1" applyAlignment="1">
      <alignment horizontal="center"/>
    </xf>
    <xf numFmtId="170" fontId="6" fillId="0" borderId="17" xfId="0" applyNumberFormat="1" applyFont="1" applyFill="1" applyBorder="1" applyAlignment="1">
      <alignment horizontal="center"/>
    </xf>
    <xf numFmtId="170" fontId="6" fillId="0" borderId="31" xfId="0" applyNumberFormat="1" applyFont="1" applyFill="1" applyBorder="1" applyAlignment="1">
      <alignment horizontal="center"/>
    </xf>
    <xf numFmtId="0" fontId="7" fillId="0" borderId="30" xfId="0" applyFont="1" applyFill="1" applyBorder="1" applyAlignment="1">
      <alignment/>
    </xf>
    <xf numFmtId="0" fontId="7" fillId="0" borderId="17" xfId="0" applyFont="1" applyFill="1" applyBorder="1" applyAlignment="1">
      <alignment/>
    </xf>
    <xf numFmtId="0" fontId="7" fillId="0" borderId="31" xfId="0" applyFont="1" applyFill="1" applyBorder="1" applyAlignment="1">
      <alignment/>
    </xf>
    <xf numFmtId="9" fontId="6" fillId="0" borderId="17" xfId="55" applyFont="1" applyFill="1" applyBorder="1" applyAlignment="1">
      <alignment horizontal="center"/>
    </xf>
    <xf numFmtId="9" fontId="6" fillId="0" borderId="31" xfId="55" applyFont="1" applyFill="1" applyBorder="1" applyAlignment="1">
      <alignment horizontal="center"/>
    </xf>
    <xf numFmtId="9" fontId="6" fillId="0" borderId="0" xfId="0" applyNumberFormat="1" applyFont="1" applyFill="1" applyAlignment="1">
      <alignment/>
    </xf>
    <xf numFmtId="43" fontId="6" fillId="0" borderId="17" xfId="47" applyFont="1" applyFill="1" applyBorder="1" applyAlignment="1">
      <alignment horizontal="center"/>
    </xf>
    <xf numFmtId="43" fontId="6" fillId="0" borderId="31" xfId="47" applyFont="1" applyFill="1" applyBorder="1" applyAlignment="1">
      <alignment horizontal="center"/>
    </xf>
    <xf numFmtId="43" fontId="6" fillId="0" borderId="42" xfId="47" applyFont="1" applyFill="1" applyBorder="1" applyAlignment="1">
      <alignment horizontal="center"/>
    </xf>
    <xf numFmtId="43" fontId="6" fillId="0" borderId="41" xfId="47" applyFont="1" applyFill="1" applyBorder="1" applyAlignment="1">
      <alignment horizontal="center"/>
    </xf>
    <xf numFmtId="0" fontId="8" fillId="0" borderId="30" xfId="0" applyFont="1" applyFill="1" applyBorder="1" applyAlignment="1">
      <alignment horizontal="justify" wrapText="1"/>
    </xf>
    <xf numFmtId="0" fontId="8" fillId="0" borderId="17" xfId="0" applyFont="1" applyFill="1" applyBorder="1" applyAlignment="1">
      <alignment horizontal="justify" wrapText="1"/>
    </xf>
    <xf numFmtId="0" fontId="7" fillId="0" borderId="30" xfId="0" applyFont="1" applyFill="1" applyBorder="1" applyAlignment="1">
      <alignment horizontal="left"/>
    </xf>
    <xf numFmtId="0" fontId="7" fillId="0" borderId="17" xfId="0" applyFont="1" applyFill="1" applyBorder="1" applyAlignment="1">
      <alignment horizontal="left"/>
    </xf>
    <xf numFmtId="0" fontId="6" fillId="0" borderId="30" xfId="0" applyFont="1" applyFill="1" applyBorder="1" applyAlignment="1">
      <alignment horizontal="left"/>
    </xf>
    <xf numFmtId="0" fontId="6" fillId="0" borderId="17" xfId="0" applyFont="1" applyFill="1" applyBorder="1" applyAlignment="1">
      <alignment horizontal="left"/>
    </xf>
    <xf numFmtId="0" fontId="6" fillId="0" borderId="40" xfId="0" applyFont="1" applyFill="1" applyBorder="1" applyAlignment="1">
      <alignment horizontal="left"/>
    </xf>
    <xf numFmtId="0" fontId="6" fillId="0" borderId="42" xfId="0" applyFont="1" applyFill="1" applyBorder="1" applyAlignment="1">
      <alignment horizontal="left"/>
    </xf>
    <xf numFmtId="0" fontId="7" fillId="36" borderId="20" xfId="0" applyFont="1" applyFill="1" applyBorder="1" applyAlignment="1">
      <alignment horizontal="center" wrapText="1"/>
    </xf>
    <xf numFmtId="0" fontId="7" fillId="36" borderId="33" xfId="0" applyFont="1" applyFill="1" applyBorder="1" applyAlignment="1">
      <alignment horizontal="center" wrapText="1"/>
    </xf>
    <xf numFmtId="0" fontId="9" fillId="36" borderId="43" xfId="0" applyFont="1" applyFill="1" applyBorder="1" applyAlignment="1">
      <alignment horizontal="center"/>
    </xf>
    <xf numFmtId="0" fontId="9" fillId="36" borderId="18" xfId="0" applyFont="1" applyFill="1" applyBorder="1" applyAlignment="1">
      <alignment horizontal="center"/>
    </xf>
    <xf numFmtId="0" fontId="6" fillId="36" borderId="39" xfId="0" applyFont="1" applyFill="1" applyBorder="1" applyAlignment="1">
      <alignment wrapText="1"/>
    </xf>
    <xf numFmtId="0" fontId="6" fillId="36" borderId="20" xfId="0" applyFont="1" applyFill="1" applyBorder="1" applyAlignment="1">
      <alignment wrapText="1"/>
    </xf>
    <xf numFmtId="0" fontId="6" fillId="36" borderId="32" xfId="0" applyFont="1" applyFill="1" applyBorder="1" applyAlignment="1">
      <alignment wrapText="1"/>
    </xf>
    <xf numFmtId="0" fontId="6" fillId="36" borderId="33" xfId="0" applyFont="1" applyFill="1" applyBorder="1" applyAlignment="1">
      <alignment wrapText="1"/>
    </xf>
    <xf numFmtId="0" fontId="8" fillId="0" borderId="35" xfId="0" applyFont="1" applyFill="1" applyBorder="1" applyAlignment="1">
      <alignment horizontal="justify" wrapText="1"/>
    </xf>
    <xf numFmtId="0" fontId="8" fillId="0" borderId="36" xfId="0" applyFont="1" applyFill="1" applyBorder="1" applyAlignment="1">
      <alignment horizontal="justify" wrapText="1"/>
    </xf>
    <xf numFmtId="0" fontId="7" fillId="36" borderId="44" xfId="0" applyFont="1" applyFill="1" applyBorder="1" applyAlignment="1">
      <alignment horizontal="center" wrapText="1"/>
    </xf>
    <xf numFmtId="0" fontId="7" fillId="36" borderId="19" xfId="0" applyFont="1" applyFill="1" applyBorder="1" applyAlignment="1">
      <alignment horizontal="center" wrapText="1"/>
    </xf>
    <xf numFmtId="0" fontId="8" fillId="0" borderId="32" xfId="0" applyFont="1" applyFill="1" applyBorder="1" applyAlignment="1">
      <alignment horizontal="justify" wrapText="1"/>
    </xf>
    <xf numFmtId="0" fontId="8" fillId="0" borderId="33" xfId="0" applyFont="1" applyFill="1" applyBorder="1" applyAlignment="1">
      <alignment horizontal="justify" wrapText="1"/>
    </xf>
    <xf numFmtId="0" fontId="10" fillId="0" borderId="0" xfId="0" applyFont="1" applyBorder="1" applyAlignment="1">
      <alignment horizontal="center"/>
    </xf>
    <xf numFmtId="0" fontId="10" fillId="0" borderId="0" xfId="0" applyFont="1" applyBorder="1" applyAlignment="1">
      <alignment horizontal="center" wrapText="1"/>
    </xf>
    <xf numFmtId="0" fontId="9" fillId="36" borderId="38" xfId="0" applyFont="1" applyFill="1" applyBorder="1" applyAlignment="1">
      <alignment horizontal="center"/>
    </xf>
    <xf numFmtId="0" fontId="9" fillId="36" borderId="22" xfId="0" applyFont="1" applyFill="1" applyBorder="1" applyAlignment="1">
      <alignment horizontal="center"/>
    </xf>
    <xf numFmtId="0" fontId="7" fillId="0" borderId="39" xfId="0" applyFont="1" applyBorder="1" applyAlignment="1">
      <alignment horizontal="left"/>
    </xf>
    <xf numFmtId="0" fontId="7" fillId="0" borderId="20" xfId="0" applyFont="1" applyBorder="1" applyAlignment="1">
      <alignment horizontal="left"/>
    </xf>
    <xf numFmtId="0" fontId="7" fillId="36" borderId="39" xfId="0" applyFont="1" applyFill="1" applyBorder="1" applyAlignment="1">
      <alignment horizontal="center" wrapText="1"/>
    </xf>
    <xf numFmtId="0" fontId="7" fillId="36" borderId="32" xfId="0" applyFont="1" applyFill="1" applyBorder="1" applyAlignment="1">
      <alignment horizontal="center" wrapText="1"/>
    </xf>
    <xf numFmtId="0" fontId="7" fillId="0" borderId="41" xfId="53" applyFont="1" applyBorder="1" applyAlignment="1">
      <alignment horizontal="center"/>
      <protection/>
    </xf>
    <xf numFmtId="0" fontId="7" fillId="0" borderId="45" xfId="53" applyFont="1" applyBorder="1" applyAlignment="1">
      <alignment horizontal="center"/>
      <protection/>
    </xf>
    <xf numFmtId="0" fontId="7" fillId="0" borderId="37" xfId="53" applyFont="1" applyBorder="1" applyAlignment="1">
      <alignment horizontal="center"/>
      <protection/>
    </xf>
    <xf numFmtId="0" fontId="10" fillId="0" borderId="0" xfId="53" applyFont="1" applyAlignment="1">
      <alignment horizontal="center"/>
      <protection/>
    </xf>
    <xf numFmtId="0" fontId="10" fillId="0" borderId="0" xfId="53" applyFont="1" applyBorder="1" applyAlignment="1">
      <alignment horizontal="center"/>
      <protection/>
    </xf>
    <xf numFmtId="0" fontId="10" fillId="0" borderId="0" xfId="53" applyFont="1" applyBorder="1" applyAlignment="1">
      <alignment horizontal="center" wrapText="1"/>
      <protection/>
    </xf>
    <xf numFmtId="0" fontId="7" fillId="36" borderId="24" xfId="53" applyFont="1" applyFill="1" applyBorder="1" applyAlignment="1">
      <alignment horizontal="center"/>
      <protection/>
    </xf>
    <xf numFmtId="0" fontId="7" fillId="36" borderId="25" xfId="53" applyFont="1" applyFill="1" applyBorder="1" applyAlignment="1">
      <alignment horizontal="center"/>
      <protection/>
    </xf>
    <xf numFmtId="0" fontId="10" fillId="0" borderId="0" xfId="53" applyFont="1" applyBorder="1" applyAlignment="1">
      <alignment horizontal="center" vertical="top" wrapText="1"/>
      <protection/>
    </xf>
    <xf numFmtId="0" fontId="7" fillId="0" borderId="0" xfId="53" applyFont="1" applyBorder="1" applyAlignment="1">
      <alignment horizontal="center" vertical="top" wrapText="1"/>
      <protection/>
    </xf>
    <xf numFmtId="0" fontId="2" fillId="0" borderId="10" xfId="0" applyFont="1" applyBorder="1" applyAlignment="1">
      <alignment horizontal="justify" vertical="top" wrapText="1"/>
    </xf>
    <xf numFmtId="0" fontId="2" fillId="0" borderId="11" xfId="0" applyFont="1" applyBorder="1" applyAlignment="1">
      <alignment horizontal="justify" vertical="top" wrapText="1"/>
    </xf>
    <xf numFmtId="0" fontId="2" fillId="0" borderId="12" xfId="0" applyFont="1" applyBorder="1" applyAlignment="1">
      <alignment horizontal="justify" vertical="top" wrapText="1"/>
    </xf>
    <xf numFmtId="172" fontId="2" fillId="0" borderId="46" xfId="47" applyNumberFormat="1" applyFont="1" applyBorder="1" applyAlignment="1">
      <alignment vertical="top" wrapText="1"/>
    </xf>
    <xf numFmtId="172" fontId="2" fillId="0" borderId="47" xfId="47" applyNumberFormat="1" applyFont="1" applyBorder="1" applyAlignment="1">
      <alignment vertical="top" wrapText="1"/>
    </xf>
    <xf numFmtId="172" fontId="2" fillId="0" borderId="48" xfId="47" applyNumberFormat="1" applyFont="1" applyBorder="1" applyAlignment="1">
      <alignment vertical="top" wrapText="1"/>
    </xf>
    <xf numFmtId="172" fontId="2" fillId="0" borderId="10" xfId="47" applyNumberFormat="1" applyFont="1" applyBorder="1" applyAlignment="1">
      <alignment vertical="top" wrapText="1"/>
    </xf>
    <xf numFmtId="172" fontId="2" fillId="0" borderId="11" xfId="47" applyNumberFormat="1" applyFont="1" applyBorder="1" applyAlignment="1">
      <alignment vertical="top" wrapText="1"/>
    </xf>
    <xf numFmtId="172" fontId="2" fillId="0" borderId="12" xfId="47" applyNumberFormat="1" applyFont="1" applyBorder="1" applyAlignment="1">
      <alignment vertical="top" wrapText="1"/>
    </xf>
    <xf numFmtId="0" fontId="2" fillId="0" borderId="49" xfId="0" applyFont="1" applyBorder="1" applyAlignment="1">
      <alignment vertical="top" wrapText="1"/>
    </xf>
    <xf numFmtId="0" fontId="2" fillId="0" borderId="50" xfId="0" applyFont="1" applyBorder="1" applyAlignment="1">
      <alignment vertical="top" wrapText="1"/>
    </xf>
    <xf numFmtId="0" fontId="2" fillId="0" borderId="51" xfId="0" applyFont="1" applyBorder="1" applyAlignment="1">
      <alignment vertical="top" wrapText="1"/>
    </xf>
    <xf numFmtId="0" fontId="2" fillId="0" borderId="10" xfId="0" applyFont="1" applyBorder="1" applyAlignment="1">
      <alignment vertical="top" wrapText="1"/>
    </xf>
    <xf numFmtId="0" fontId="2" fillId="0" borderId="11" xfId="0" applyFont="1" applyBorder="1" applyAlignment="1">
      <alignment vertical="top" wrapText="1"/>
    </xf>
    <xf numFmtId="0" fontId="2" fillId="0" borderId="12" xfId="0" applyFont="1" applyBorder="1" applyAlignment="1">
      <alignment vertical="top" wrapText="1"/>
    </xf>
    <xf numFmtId="0" fontId="4" fillId="35" borderId="17" xfId="53" applyFont="1" applyFill="1" applyBorder="1" applyAlignment="1">
      <alignment horizont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Millares 2"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3:F36"/>
  <sheetViews>
    <sheetView zoomScalePageLayoutView="0" workbookViewId="0" topLeftCell="A1">
      <selection activeCell="B12" sqref="B12:C12"/>
    </sheetView>
  </sheetViews>
  <sheetFormatPr defaultColWidth="11.421875" defaultRowHeight="12.75"/>
  <cols>
    <col min="1" max="1" width="6.00390625" style="41" bestFit="1" customWidth="1"/>
    <col min="2" max="2" width="16.7109375" style="41" customWidth="1"/>
    <col min="3" max="3" width="43.8515625" style="41" customWidth="1"/>
    <col min="4" max="4" width="22.140625" style="41" customWidth="1"/>
    <col min="5" max="5" width="22.140625" style="41" bestFit="1" customWidth="1"/>
    <col min="6" max="6" width="22.140625" style="41" customWidth="1"/>
    <col min="7" max="10" width="9.57421875" style="41" customWidth="1"/>
    <col min="11" max="16384" width="11.421875" style="41" customWidth="1"/>
  </cols>
  <sheetData>
    <row r="2" ht="12.75" customHeight="1"/>
    <row r="3" spans="2:6" ht="18">
      <c r="B3" s="181" t="s">
        <v>0</v>
      </c>
      <c r="C3" s="181"/>
      <c r="D3" s="181"/>
      <c r="E3" s="181"/>
      <c r="F3" s="181"/>
    </row>
    <row r="4" spans="2:6" ht="18">
      <c r="B4" s="181" t="s">
        <v>161</v>
      </c>
      <c r="C4" s="181"/>
      <c r="D4" s="181"/>
      <c r="E4" s="181"/>
      <c r="F4" s="181"/>
    </row>
    <row r="5" spans="2:6" ht="78.75" customHeight="1" thickBot="1">
      <c r="B5" s="182" t="s">
        <v>162</v>
      </c>
      <c r="C5" s="181"/>
      <c r="D5" s="181"/>
      <c r="E5" s="181"/>
      <c r="F5" s="181"/>
    </row>
    <row r="6" spans="1:6" ht="12.75">
      <c r="A6" s="42"/>
      <c r="B6" s="187" t="s">
        <v>1</v>
      </c>
      <c r="C6" s="167"/>
      <c r="D6" s="167" t="s">
        <v>17</v>
      </c>
      <c r="E6" s="167" t="s">
        <v>157</v>
      </c>
      <c r="F6" s="177" t="s">
        <v>114</v>
      </c>
    </row>
    <row r="7" spans="2:6" ht="13.5" thickBot="1">
      <c r="B7" s="188"/>
      <c r="C7" s="168"/>
      <c r="D7" s="168"/>
      <c r="E7" s="168"/>
      <c r="F7" s="178"/>
    </row>
    <row r="8" spans="2:6" s="140" customFormat="1" ht="42.75" customHeight="1">
      <c r="B8" s="175" t="s">
        <v>151</v>
      </c>
      <c r="C8" s="176"/>
      <c r="D8" s="138" t="s">
        <v>2</v>
      </c>
      <c r="E8" s="138" t="s">
        <v>2</v>
      </c>
      <c r="F8" s="141" t="s">
        <v>2</v>
      </c>
    </row>
    <row r="9" spans="2:6" s="140" customFormat="1" ht="43.5" customHeight="1">
      <c r="B9" s="159" t="s">
        <v>9</v>
      </c>
      <c r="C9" s="160"/>
      <c r="D9" s="142" t="s">
        <v>2</v>
      </c>
      <c r="E9" s="142" t="s">
        <v>2</v>
      </c>
      <c r="F9" s="143" t="s">
        <v>2</v>
      </c>
    </row>
    <row r="10" spans="2:6" s="140" customFormat="1" ht="57.75" customHeight="1">
      <c r="B10" s="159" t="s">
        <v>152</v>
      </c>
      <c r="C10" s="160"/>
      <c r="D10" s="142" t="s">
        <v>2</v>
      </c>
      <c r="E10" s="142" t="s">
        <v>2</v>
      </c>
      <c r="F10" s="143" t="s">
        <v>2</v>
      </c>
    </row>
    <row r="11" spans="2:6" s="140" customFormat="1" ht="69" customHeight="1">
      <c r="B11" s="159" t="s">
        <v>10</v>
      </c>
      <c r="C11" s="160"/>
      <c r="D11" s="142" t="s">
        <v>2</v>
      </c>
      <c r="E11" s="142" t="s">
        <v>2</v>
      </c>
      <c r="F11" s="143" t="s">
        <v>2</v>
      </c>
    </row>
    <row r="12" spans="2:6" s="140" customFormat="1" ht="80.25" customHeight="1">
      <c r="B12" s="159" t="s">
        <v>11</v>
      </c>
      <c r="C12" s="160"/>
      <c r="D12" s="142" t="s">
        <v>2</v>
      </c>
      <c r="E12" s="142" t="s">
        <v>2</v>
      </c>
      <c r="F12" s="143" t="s">
        <v>2</v>
      </c>
    </row>
    <row r="13" spans="2:6" s="140" customFormat="1" ht="30" customHeight="1" thickBot="1">
      <c r="B13" s="179" t="s">
        <v>153</v>
      </c>
      <c r="C13" s="180"/>
      <c r="D13" s="144" t="s">
        <v>2</v>
      </c>
      <c r="E13" s="144" t="s">
        <v>2</v>
      </c>
      <c r="F13" s="145" t="s">
        <v>2</v>
      </c>
    </row>
    <row r="14" spans="2:6" ht="13.5" thickBot="1">
      <c r="B14" s="169" t="s">
        <v>3</v>
      </c>
      <c r="C14" s="170"/>
      <c r="D14" s="45" t="s">
        <v>7</v>
      </c>
      <c r="E14" s="45" t="s">
        <v>7</v>
      </c>
      <c r="F14" s="46" t="s">
        <v>7</v>
      </c>
    </row>
    <row r="15" spans="2:6" ht="13.5" customHeight="1">
      <c r="B15" s="43"/>
      <c r="C15" s="43"/>
      <c r="D15" s="43"/>
      <c r="E15" s="43"/>
      <c r="F15" s="43"/>
    </row>
    <row r="16" ht="13.5" thickBot="1"/>
    <row r="17" spans="2:6" ht="13.5" customHeight="1">
      <c r="B17" s="171"/>
      <c r="C17" s="172"/>
      <c r="D17" s="167" t="str">
        <f>+D6</f>
        <v>TELEVIDEO S.A.</v>
      </c>
      <c r="E17" s="167" t="str">
        <f>+E6</f>
        <v>CARACOL TELEVISIÓN S.A.</v>
      </c>
      <c r="F17" s="177" t="str">
        <f>+F6</f>
        <v>CMI</v>
      </c>
    </row>
    <row r="18" spans="2:6" ht="13.5" thickBot="1">
      <c r="B18" s="173"/>
      <c r="C18" s="174"/>
      <c r="D18" s="168"/>
      <c r="E18" s="168"/>
      <c r="F18" s="178"/>
    </row>
    <row r="19" spans="1:6" ht="14.25" customHeight="1">
      <c r="A19" s="41" t="s">
        <v>8</v>
      </c>
      <c r="B19" s="185" t="s">
        <v>163</v>
      </c>
      <c r="C19" s="186"/>
      <c r="D19" s="47"/>
      <c r="E19" s="47"/>
      <c r="F19" s="48"/>
    </row>
    <row r="20" spans="2:6" s="140" customFormat="1" ht="12.75">
      <c r="B20" s="163" t="s">
        <v>4</v>
      </c>
      <c r="C20" s="164"/>
      <c r="D20" s="146">
        <f>2836523104/1611447878</f>
        <v>1.7602326098939454</v>
      </c>
      <c r="E20" s="147">
        <f>247862868/78384473</f>
        <v>3.162142430937821</v>
      </c>
      <c r="F20" s="148">
        <f>12356980383/3522894564</f>
        <v>3.507621405782157</v>
      </c>
    </row>
    <row r="21" spans="1:6" s="140" customFormat="1" ht="12.75">
      <c r="A21" s="140" t="s">
        <v>16</v>
      </c>
      <c r="B21" s="149" t="s">
        <v>5</v>
      </c>
      <c r="C21" s="150"/>
      <c r="D21" s="150"/>
      <c r="E21" s="150"/>
      <c r="F21" s="151"/>
    </row>
    <row r="22" spans="2:6" s="140" customFormat="1" ht="12.75">
      <c r="B22" s="163" t="s">
        <v>6</v>
      </c>
      <c r="C22" s="164"/>
      <c r="D22" s="152">
        <f>3725625055/9123971577</f>
        <v>0.40833369805663083</v>
      </c>
      <c r="E22" s="152">
        <f>353384473/965945046</f>
        <v>0.3658432479812107</v>
      </c>
      <c r="F22" s="153">
        <f>3522894564/20031664002</f>
        <v>0.17586629666153883</v>
      </c>
    </row>
    <row r="23" spans="2:6" s="140" customFormat="1" ht="12.75">
      <c r="B23" s="161" t="s">
        <v>12</v>
      </c>
      <c r="C23" s="162"/>
      <c r="D23" s="152"/>
      <c r="E23" s="152"/>
      <c r="F23" s="153"/>
    </row>
    <row r="24" spans="1:6" s="140" customFormat="1" ht="12.75">
      <c r="A24" s="154">
        <v>0.2</v>
      </c>
      <c r="B24" s="163" t="s">
        <v>13</v>
      </c>
      <c r="C24" s="164"/>
      <c r="D24" s="155">
        <f>2836523104-1611447878</f>
        <v>1225075226</v>
      </c>
      <c r="E24" s="155">
        <f>247862868000-78384473000</f>
        <v>169478395000</v>
      </c>
      <c r="F24" s="156">
        <f>12356980383-3522894564</f>
        <v>8834085819</v>
      </c>
    </row>
    <row r="25" spans="2:6" s="140" customFormat="1" ht="12.75">
      <c r="B25" s="149" t="s">
        <v>14</v>
      </c>
      <c r="C25" s="150"/>
      <c r="D25" s="155"/>
      <c r="E25" s="155"/>
      <c r="F25" s="156"/>
    </row>
    <row r="26" spans="1:6" s="140" customFormat="1" ht="13.5" thickBot="1">
      <c r="A26" s="154">
        <v>0.2</v>
      </c>
      <c r="B26" s="165" t="s">
        <v>15</v>
      </c>
      <c r="C26" s="166"/>
      <c r="D26" s="157">
        <v>5398346523</v>
      </c>
      <c r="E26" s="157">
        <f>-353384473000+965945046000</f>
        <v>612560573000</v>
      </c>
      <c r="F26" s="158">
        <f>-3522894564+20031664002</f>
        <v>16508769438</v>
      </c>
    </row>
    <row r="27" spans="2:6" ht="13.5" thickBot="1">
      <c r="B27" s="183" t="s">
        <v>3</v>
      </c>
      <c r="C27" s="184"/>
      <c r="D27" s="49" t="s">
        <v>7</v>
      </c>
      <c r="E27" s="49" t="s">
        <v>7</v>
      </c>
      <c r="F27" s="50" t="s">
        <v>7</v>
      </c>
    </row>
    <row r="30" spans="4:5" ht="12.75">
      <c r="D30" s="44">
        <v>1700000000</v>
      </c>
      <c r="E30" s="44"/>
    </row>
    <row r="31" ht="12.75">
      <c r="D31" s="44">
        <f>+D30*0.2</f>
        <v>340000000</v>
      </c>
    </row>
    <row r="32" ht="12.75">
      <c r="E32" s="137"/>
    </row>
    <row r="33" ht="12.75">
      <c r="F33" s="137"/>
    </row>
    <row r="36" ht="12.75">
      <c r="D36" s="137"/>
    </row>
  </sheetData>
  <sheetProtection/>
  <mergeCells count="25">
    <mergeCell ref="B3:F3"/>
    <mergeCell ref="B5:F5"/>
    <mergeCell ref="B4:F4"/>
    <mergeCell ref="B27:C27"/>
    <mergeCell ref="B19:C19"/>
    <mergeCell ref="B20:C20"/>
    <mergeCell ref="B22:C22"/>
    <mergeCell ref="B6:C7"/>
    <mergeCell ref="D6:D7"/>
    <mergeCell ref="D17:D18"/>
    <mergeCell ref="B8:C8"/>
    <mergeCell ref="F6:F7"/>
    <mergeCell ref="F17:F18"/>
    <mergeCell ref="E6:E7"/>
    <mergeCell ref="B9:C9"/>
    <mergeCell ref="B13:C13"/>
    <mergeCell ref="B11:C11"/>
    <mergeCell ref="B10:C10"/>
    <mergeCell ref="B12:C12"/>
    <mergeCell ref="B23:C23"/>
    <mergeCell ref="B24:C24"/>
    <mergeCell ref="B26:C26"/>
    <mergeCell ref="E17:E18"/>
    <mergeCell ref="B14:C14"/>
    <mergeCell ref="B17:C18"/>
  </mergeCells>
  <printOptions horizontalCentered="1" verticalCentered="1"/>
  <pageMargins left="0.75" right="0.75" top="0.86" bottom="0.25" header="0" footer="0"/>
  <pageSetup horizontalDpi="600" verticalDpi="600" orientation="landscape" scale="80" r:id="rId1"/>
</worksheet>
</file>

<file path=xl/worksheets/sheet2.xml><?xml version="1.0" encoding="utf-8"?>
<worksheet xmlns="http://schemas.openxmlformats.org/spreadsheetml/2006/main" xmlns:r="http://schemas.openxmlformats.org/officeDocument/2006/relationships">
  <dimension ref="A2:G43"/>
  <sheetViews>
    <sheetView zoomScalePageLayoutView="0" workbookViewId="0" topLeftCell="B1">
      <selection activeCell="B2" sqref="B2:E43"/>
    </sheetView>
  </sheetViews>
  <sheetFormatPr defaultColWidth="11.421875" defaultRowHeight="12.75"/>
  <cols>
    <col min="1" max="1" width="15.7109375" style="53" hidden="1" customWidth="1"/>
    <col min="2" max="2" width="31.00390625" style="54" customWidth="1"/>
    <col min="3" max="3" width="34.57421875" style="54" bestFit="1" customWidth="1"/>
    <col min="4" max="4" width="17.28125" style="54" customWidth="1"/>
    <col min="5" max="5" width="15.7109375" style="54" customWidth="1"/>
    <col min="6" max="6" width="17.8515625" style="55" customWidth="1"/>
    <col min="7" max="7" width="11.421875" style="55" customWidth="1"/>
    <col min="8" max="8" width="12.28125" style="54" bestFit="1" customWidth="1"/>
    <col min="9" max="16384" width="11.421875" style="54" customWidth="1"/>
  </cols>
  <sheetData>
    <row r="2" spans="2:7" s="51" customFormat="1" ht="18">
      <c r="B2" s="192" t="s">
        <v>154</v>
      </c>
      <c r="C2" s="192"/>
      <c r="D2" s="192"/>
      <c r="E2" s="192"/>
      <c r="F2" s="52"/>
      <c r="G2" s="52"/>
    </row>
    <row r="3" spans="2:7" s="51" customFormat="1" ht="18">
      <c r="B3" s="193" t="s">
        <v>155</v>
      </c>
      <c r="C3" s="193"/>
      <c r="D3" s="193"/>
      <c r="E3" s="193"/>
      <c r="F3" s="52"/>
      <c r="G3" s="52"/>
    </row>
    <row r="4" spans="2:7" s="51" customFormat="1" ht="90" customHeight="1">
      <c r="B4" s="194" t="str">
        <f>+EFIN!B5</f>
        <v>Contratar bajo la modalidad de administración delegada, la administración de recursos financieros para el suministro de recursos técnicos, logísticos y humanos para la prestación de servicios de diseño, preproducción, producción, postproducción de un programa de cocina, en cumplimiento de los objetivos y gestión del canal Señal Colombia, periodo 2010-2011</v>
      </c>
      <c r="C4" s="194"/>
      <c r="D4" s="194"/>
      <c r="E4" s="194"/>
      <c r="F4" s="52"/>
      <c r="G4" s="52"/>
    </row>
    <row r="6" ht="13.5" thickBot="1"/>
    <row r="7" spans="2:5" ht="13.5" thickBot="1">
      <c r="B7" s="195" t="s">
        <v>156</v>
      </c>
      <c r="C7" s="196"/>
      <c r="D7" s="58"/>
      <c r="E7" s="58"/>
    </row>
    <row r="8" spans="2:4" ht="13.5" thickBot="1">
      <c r="B8" s="56" t="s">
        <v>121</v>
      </c>
      <c r="C8" s="57" t="s">
        <v>112</v>
      </c>
      <c r="D8" s="59"/>
    </row>
    <row r="9" spans="2:6" ht="12.75">
      <c r="B9" s="102" t="s">
        <v>17</v>
      </c>
      <c r="C9" s="103">
        <v>4640000</v>
      </c>
      <c r="D9" s="59"/>
      <c r="F9" s="55">
        <v>5000000</v>
      </c>
    </row>
    <row r="10" spans="2:6" ht="12.75">
      <c r="B10" s="80" t="s">
        <v>157</v>
      </c>
      <c r="C10" s="81">
        <v>4300000</v>
      </c>
      <c r="D10" s="59"/>
      <c r="F10" s="55">
        <f>+F9*0.85</f>
        <v>4250000</v>
      </c>
    </row>
    <row r="11" spans="2:4" ht="13.5" thickBot="1">
      <c r="B11" s="104" t="s">
        <v>114</v>
      </c>
      <c r="C11" s="105">
        <v>4700000</v>
      </c>
      <c r="D11" s="59"/>
    </row>
    <row r="12" spans="2:4" ht="13.5" thickBot="1">
      <c r="B12" s="106" t="s">
        <v>158</v>
      </c>
      <c r="C12" s="107">
        <f>GEOMEAN(C9:C11)</f>
        <v>4543195.561160126</v>
      </c>
      <c r="D12" s="58"/>
    </row>
    <row r="13" spans="2:4" ht="13.5" thickBot="1">
      <c r="B13" s="60" t="s">
        <v>123</v>
      </c>
      <c r="C13" s="61">
        <v>200</v>
      </c>
      <c r="D13" s="58"/>
    </row>
    <row r="14" spans="2:4" ht="13.5" thickBot="1">
      <c r="B14" s="60" t="s">
        <v>159</v>
      </c>
      <c r="C14" s="61">
        <v>180</v>
      </c>
      <c r="D14" s="58"/>
    </row>
    <row r="15" spans="2:4" ht="13.5" thickBot="1">
      <c r="B15" s="60" t="s">
        <v>143</v>
      </c>
      <c r="C15" s="62">
        <v>180</v>
      </c>
      <c r="D15" s="58"/>
    </row>
    <row r="16" spans="2:4" ht="13.5" thickBot="1">
      <c r="B16" s="60" t="s">
        <v>116</v>
      </c>
      <c r="C16" s="63">
        <v>200</v>
      </c>
      <c r="D16" s="58"/>
    </row>
    <row r="17" spans="3:4" ht="13.5" thickBot="1">
      <c r="C17" s="58"/>
      <c r="D17" s="58"/>
    </row>
    <row r="18" spans="1:5" ht="13.5" thickBot="1">
      <c r="A18" s="64"/>
      <c r="B18" s="86" t="s">
        <v>124</v>
      </c>
      <c r="C18" s="87" t="s">
        <v>125</v>
      </c>
      <c r="D18" s="87" t="s">
        <v>113</v>
      </c>
      <c r="E18" s="88"/>
    </row>
    <row r="19" spans="1:5" ht="12.75">
      <c r="A19" s="65" t="s">
        <v>126</v>
      </c>
      <c r="B19" s="89">
        <v>0.101</v>
      </c>
      <c r="C19" s="90">
        <f>+$C$24*(1+B19)</f>
        <v>5002058.312837298</v>
      </c>
      <c r="D19" s="91">
        <f>($D$24-($D$24*C33))</f>
        <v>120</v>
      </c>
      <c r="E19" s="92">
        <f aca="true" t="shared" si="0" ref="E19:E29">+C19-$C$24</f>
        <v>458862.75167717226</v>
      </c>
    </row>
    <row r="20" spans="1:5" ht="12.75">
      <c r="A20" s="65" t="s">
        <v>127</v>
      </c>
      <c r="B20" s="66">
        <v>0.1</v>
      </c>
      <c r="C20" s="67">
        <f>+$C$24*(1+B20)</f>
        <v>4997515.117276139</v>
      </c>
      <c r="D20" s="68">
        <f>($D$24-($D$24*C34))</f>
        <v>140</v>
      </c>
      <c r="E20" s="69">
        <f t="shared" si="0"/>
        <v>454319.55611601286</v>
      </c>
    </row>
    <row r="21" spans="1:5" ht="12.75">
      <c r="A21" s="65" t="s">
        <v>128</v>
      </c>
      <c r="B21" s="66">
        <v>0.07</v>
      </c>
      <c r="C21" s="67">
        <f>+$C$24*(1+B21)</f>
        <v>4861219.250441335</v>
      </c>
      <c r="D21" s="68">
        <f>($D$24-($D$24*C35))</f>
        <v>160</v>
      </c>
      <c r="E21" s="69">
        <f t="shared" si="0"/>
        <v>318023.6892812094</v>
      </c>
    </row>
    <row r="22" spans="1:5" ht="12.75">
      <c r="A22" s="65" t="s">
        <v>129</v>
      </c>
      <c r="B22" s="66">
        <v>0.05</v>
      </c>
      <c r="C22" s="67">
        <f>+$C$24*(1+B22)</f>
        <v>4770355.339218132</v>
      </c>
      <c r="D22" s="68">
        <f>($D$24-($D$24*C36))</f>
        <v>180</v>
      </c>
      <c r="E22" s="69">
        <f t="shared" si="0"/>
        <v>227159.77805800643</v>
      </c>
    </row>
    <row r="23" spans="1:5" ht="12.75">
      <c r="A23" s="65" t="s">
        <v>130</v>
      </c>
      <c r="B23" s="66">
        <v>0.03</v>
      </c>
      <c r="C23" s="70">
        <f>+$C$24*(1+B23)</f>
        <v>4679491.427994929</v>
      </c>
      <c r="D23" s="71">
        <v>200</v>
      </c>
      <c r="E23" s="69">
        <f t="shared" si="0"/>
        <v>136295.86683480348</v>
      </c>
    </row>
    <row r="24" spans="1:5" ht="12.75">
      <c r="A24" s="72"/>
      <c r="B24" s="73" t="s">
        <v>131</v>
      </c>
      <c r="C24" s="74">
        <f>+C12</f>
        <v>4543195.561160126</v>
      </c>
      <c r="D24" s="70">
        <f>+C16</f>
        <v>200</v>
      </c>
      <c r="E24" s="69">
        <f t="shared" si="0"/>
        <v>0</v>
      </c>
    </row>
    <row r="25" spans="1:5" ht="12.75">
      <c r="A25" s="65" t="s">
        <v>132</v>
      </c>
      <c r="B25" s="66">
        <v>-0.03</v>
      </c>
      <c r="C25" s="70">
        <f>+$C$24*(1+B25)</f>
        <v>4406899.694325322</v>
      </c>
      <c r="D25" s="71">
        <v>200</v>
      </c>
      <c r="E25" s="69">
        <f t="shared" si="0"/>
        <v>-136295.86683480348</v>
      </c>
    </row>
    <row r="26" spans="1:5" ht="12.75">
      <c r="A26" s="65" t="s">
        <v>133</v>
      </c>
      <c r="B26" s="66">
        <v>-0.05</v>
      </c>
      <c r="C26" s="67">
        <f>+$C$24*(1+B26)</f>
        <v>4316035.783102119</v>
      </c>
      <c r="D26" s="68">
        <f>($D$24-($D$24*C40))</f>
        <v>180</v>
      </c>
      <c r="E26" s="69">
        <f t="shared" si="0"/>
        <v>-227159.77805800643</v>
      </c>
    </row>
    <row r="27" spans="1:5" ht="12.75">
      <c r="A27" s="65" t="s">
        <v>134</v>
      </c>
      <c r="B27" s="66">
        <v>-0.07</v>
      </c>
      <c r="C27" s="67">
        <f>+$C$24*(1+B27)</f>
        <v>4225171.871878916</v>
      </c>
      <c r="D27" s="68">
        <f>($D$24-($D$24*C41))</f>
        <v>160</v>
      </c>
      <c r="E27" s="69">
        <f t="shared" si="0"/>
        <v>-318023.6892812094</v>
      </c>
    </row>
    <row r="28" spans="1:5" ht="12.75">
      <c r="A28" s="65" t="s">
        <v>135</v>
      </c>
      <c r="B28" s="66">
        <v>-0.1</v>
      </c>
      <c r="C28" s="67">
        <f>+$C$24*(1+B28)</f>
        <v>4088876.0050441134</v>
      </c>
      <c r="D28" s="68">
        <f>($D$24-($D$24*C42))</f>
        <v>140</v>
      </c>
      <c r="E28" s="69">
        <f t="shared" si="0"/>
        <v>-454319.5561160124</v>
      </c>
    </row>
    <row r="29" spans="1:5" ht="13.5" thickBot="1">
      <c r="A29" s="65" t="s">
        <v>136</v>
      </c>
      <c r="B29" s="75">
        <v>-0.101</v>
      </c>
      <c r="C29" s="76">
        <f>+$C$24*(1+B29)</f>
        <v>4084332.809482953</v>
      </c>
      <c r="D29" s="93">
        <f>($D$24-($D$24*C43))</f>
        <v>120</v>
      </c>
      <c r="E29" s="77">
        <f t="shared" si="0"/>
        <v>-458862.7516771727</v>
      </c>
    </row>
    <row r="30" spans="1:5" s="97" customFormat="1" ht="12.75">
      <c r="A30" s="53"/>
      <c r="B30" s="94"/>
      <c r="C30" s="95"/>
      <c r="D30" s="96"/>
      <c r="E30" s="96"/>
    </row>
    <row r="31" spans="2:3" ht="13.5" thickBot="1">
      <c r="B31" s="78"/>
      <c r="C31" s="79"/>
    </row>
    <row r="32" spans="2:3" ht="26.25" thickBot="1">
      <c r="B32" s="86" t="s">
        <v>160</v>
      </c>
      <c r="C32" s="98" t="s">
        <v>138</v>
      </c>
    </row>
    <row r="33" spans="2:3" ht="12.75">
      <c r="B33" s="89">
        <v>0.101</v>
      </c>
      <c r="C33" s="99">
        <v>0.4</v>
      </c>
    </row>
    <row r="34" spans="2:3" ht="12.75">
      <c r="B34" s="66">
        <v>0.1</v>
      </c>
      <c r="C34" s="100">
        <v>0.3</v>
      </c>
    </row>
    <row r="35" spans="2:3" ht="12.75">
      <c r="B35" s="66">
        <v>0.07</v>
      </c>
      <c r="C35" s="100">
        <v>0.2</v>
      </c>
    </row>
    <row r="36" spans="2:3" ht="12.75">
      <c r="B36" s="66">
        <v>0.05</v>
      </c>
      <c r="C36" s="100">
        <v>0.1</v>
      </c>
    </row>
    <row r="37" spans="2:3" ht="12.75">
      <c r="B37" s="66">
        <v>0.03</v>
      </c>
      <c r="C37" s="189" t="s">
        <v>139</v>
      </c>
    </row>
    <row r="38" spans="2:3" ht="12.75">
      <c r="B38" s="73" t="s">
        <v>131</v>
      </c>
      <c r="C38" s="190"/>
    </row>
    <row r="39" spans="2:3" ht="12.75">
      <c r="B39" s="66">
        <v>-0.03</v>
      </c>
      <c r="C39" s="191"/>
    </row>
    <row r="40" spans="2:3" ht="12.75">
      <c r="B40" s="66">
        <v>-0.05</v>
      </c>
      <c r="C40" s="100">
        <v>0.1</v>
      </c>
    </row>
    <row r="41" spans="2:3" ht="12.75">
      <c r="B41" s="66">
        <v>-0.07</v>
      </c>
      <c r="C41" s="100">
        <v>0.2</v>
      </c>
    </row>
    <row r="42" spans="2:3" ht="12.75">
      <c r="B42" s="66">
        <v>-0.1</v>
      </c>
      <c r="C42" s="100">
        <v>0.3</v>
      </c>
    </row>
    <row r="43" spans="2:3" ht="13.5" thickBot="1">
      <c r="B43" s="75">
        <v>-0.101</v>
      </c>
      <c r="C43" s="101">
        <v>0.4</v>
      </c>
    </row>
  </sheetData>
  <sheetProtection/>
  <mergeCells count="5">
    <mergeCell ref="C37:C39"/>
    <mergeCell ref="B2:E2"/>
    <mergeCell ref="B3:E3"/>
    <mergeCell ref="B4:E4"/>
    <mergeCell ref="B7:C7"/>
  </mergeCells>
  <printOptions horizontalCentered="1" verticalCentered="1"/>
  <pageMargins left="0.75" right="0.75" top="0.71" bottom="0.28" header="0" footer="0"/>
  <pageSetup horizontalDpi="600" verticalDpi="600" orientation="landscape" scale="85" r:id="rId1"/>
</worksheet>
</file>

<file path=xl/worksheets/sheet3.xml><?xml version="1.0" encoding="utf-8"?>
<worksheet xmlns="http://schemas.openxmlformats.org/spreadsheetml/2006/main" xmlns:r="http://schemas.openxmlformats.org/officeDocument/2006/relationships">
  <dimension ref="A2:G42"/>
  <sheetViews>
    <sheetView zoomScalePageLayoutView="0" workbookViewId="0" topLeftCell="B1">
      <selection activeCell="B2" sqref="B2:E42"/>
    </sheetView>
  </sheetViews>
  <sheetFormatPr defaultColWidth="11.421875" defaultRowHeight="12.75"/>
  <cols>
    <col min="1" max="1" width="15.7109375" style="53" hidden="1" customWidth="1"/>
    <col min="2" max="2" width="34.8515625" style="54" customWidth="1"/>
    <col min="3" max="3" width="34.57421875" style="54" bestFit="1" customWidth="1"/>
    <col min="4" max="4" width="16.140625" style="54" customWidth="1"/>
    <col min="5" max="5" width="14.8515625" style="54" bestFit="1" customWidth="1"/>
    <col min="6" max="6" width="14.8515625" style="55" bestFit="1" customWidth="1"/>
    <col min="7" max="7" width="15.140625" style="55" customWidth="1"/>
    <col min="8" max="8" width="11.421875" style="54" customWidth="1"/>
    <col min="9" max="9" width="12.28125" style="54" bestFit="1" customWidth="1"/>
    <col min="10" max="16384" width="11.421875" style="54" customWidth="1"/>
  </cols>
  <sheetData>
    <row r="2" spans="2:7" s="51" customFormat="1" ht="18">
      <c r="B2" s="192" t="s">
        <v>154</v>
      </c>
      <c r="C2" s="192"/>
      <c r="D2" s="192"/>
      <c r="E2" s="192"/>
      <c r="F2" s="52"/>
      <c r="G2" s="52"/>
    </row>
    <row r="3" spans="2:7" s="51" customFormat="1" ht="18">
      <c r="B3" s="193" t="s">
        <v>155</v>
      </c>
      <c r="C3" s="193"/>
      <c r="D3" s="193"/>
      <c r="E3" s="193"/>
      <c r="F3" s="52"/>
      <c r="G3" s="52"/>
    </row>
    <row r="4" spans="2:7" s="51" customFormat="1" ht="90.75" customHeight="1">
      <c r="B4" s="194" t="str">
        <f>+EFIN!B5</f>
        <v>Contratar bajo la modalidad de administración delegada, la administración de recursos financieros para el suministro de recursos técnicos, logísticos y humanos para la prestación de servicios de diseño, preproducción, producción, postproducción de un programa de cocina, en cumplimiento de los objetivos y gestión del canal Señal Colombia, periodo 2010-2011</v>
      </c>
      <c r="C4" s="194"/>
      <c r="D4" s="194"/>
      <c r="E4" s="194"/>
      <c r="F4" s="52"/>
      <c r="G4" s="52"/>
    </row>
    <row r="5" ht="13.5" thickBot="1">
      <c r="F5" s="55">
        <v>340000</v>
      </c>
    </row>
    <row r="6" spans="2:6" ht="13.5" thickBot="1">
      <c r="B6" s="195" t="s">
        <v>140</v>
      </c>
      <c r="C6" s="196"/>
      <c r="D6" s="58"/>
      <c r="E6" s="58"/>
      <c r="F6" s="55">
        <f>+F5*0.85</f>
        <v>289000</v>
      </c>
    </row>
    <row r="7" spans="2:4" ht="13.5" thickBot="1">
      <c r="B7" s="56" t="s">
        <v>121</v>
      </c>
      <c r="C7" s="57" t="s">
        <v>112</v>
      </c>
      <c r="D7" s="59"/>
    </row>
    <row r="8" spans="2:4" ht="12.75">
      <c r="B8" s="108" t="str">
        <f>+'UNIDAD MOVIL'!B9</f>
        <v>TELEVIDEO S.A.</v>
      </c>
      <c r="C8" s="139">
        <v>320000</v>
      </c>
      <c r="D8" s="59"/>
    </row>
    <row r="9" spans="2:4" ht="12.75">
      <c r="B9" s="109" t="str">
        <f>+'UNIDAD MOVIL'!B10</f>
        <v>CARACOL TELEVISIÓN S.A.</v>
      </c>
      <c r="C9" s="81">
        <v>289000</v>
      </c>
      <c r="D9" s="59"/>
    </row>
    <row r="10" spans="2:4" ht="13.5" thickBot="1">
      <c r="B10" s="110" t="str">
        <f>+'UNIDAD MOVIL'!B11</f>
        <v>CMI</v>
      </c>
      <c r="C10" s="105">
        <v>319600</v>
      </c>
      <c r="D10" s="59"/>
    </row>
    <row r="11" spans="1:5" s="55" customFormat="1" ht="13.5" thickBot="1">
      <c r="A11" s="53"/>
      <c r="B11" s="106" t="s">
        <v>122</v>
      </c>
      <c r="C11" s="107">
        <f>GEOMEAN(C8:C10)</f>
        <v>309184.84417679085</v>
      </c>
      <c r="D11" s="58"/>
      <c r="E11" s="54"/>
    </row>
    <row r="12" spans="1:5" s="55" customFormat="1" ht="13.5" thickBot="1">
      <c r="A12" s="53"/>
      <c r="B12" s="60" t="str">
        <f>+'UNIDAD MOVIL'!B13</f>
        <v>PUNTAJE TELEVIDEO</v>
      </c>
      <c r="C12" s="111">
        <v>135</v>
      </c>
      <c r="D12" s="58"/>
      <c r="E12" s="54"/>
    </row>
    <row r="13" spans="1:5" s="55" customFormat="1" ht="13.5" thickBot="1">
      <c r="A13" s="53"/>
      <c r="B13" s="60" t="str">
        <f>+'UNIDAD MOVIL'!B14</f>
        <v>PUNTAJE CARACOL TELEVISIÓN S.A.</v>
      </c>
      <c r="C13" s="111">
        <v>120</v>
      </c>
      <c r="D13" s="58"/>
      <c r="E13" s="54"/>
    </row>
    <row r="14" spans="1:5" s="55" customFormat="1" ht="13.5" thickBot="1">
      <c r="A14" s="53"/>
      <c r="B14" s="60" t="str">
        <f>+'UNIDAD MOVIL'!B15</f>
        <v>PUNTAJE CMI</v>
      </c>
      <c r="C14" s="111">
        <v>135</v>
      </c>
      <c r="D14" s="58"/>
      <c r="E14" s="54"/>
    </row>
    <row r="15" spans="1:5" s="55" customFormat="1" ht="13.5" thickBot="1">
      <c r="A15" s="112" t="s">
        <v>126</v>
      </c>
      <c r="B15" s="60" t="s">
        <v>116</v>
      </c>
      <c r="C15" s="63">
        <v>150</v>
      </c>
      <c r="D15" s="58"/>
      <c r="E15" s="54"/>
    </row>
    <row r="16" spans="1:5" s="55" customFormat="1" ht="13.5" thickBot="1">
      <c r="A16" s="112" t="s">
        <v>127</v>
      </c>
      <c r="B16" s="54"/>
      <c r="C16" s="58"/>
      <c r="D16" s="58"/>
      <c r="E16" s="54"/>
    </row>
    <row r="17" spans="1:5" ht="13.5" thickBot="1">
      <c r="A17" s="64" t="s">
        <v>128</v>
      </c>
      <c r="B17" s="86" t="s">
        <v>124</v>
      </c>
      <c r="C17" s="87" t="s">
        <v>125</v>
      </c>
      <c r="D17" s="87" t="s">
        <v>113</v>
      </c>
      <c r="E17" s="88"/>
    </row>
    <row r="18" spans="1:5" ht="12.75">
      <c r="A18" s="65" t="s">
        <v>129</v>
      </c>
      <c r="B18" s="82">
        <v>0.101</v>
      </c>
      <c r="C18" s="83">
        <f>+$C$23*(1+B18)</f>
        <v>340412.51343864674</v>
      </c>
      <c r="D18" s="84">
        <f>($D$23-($D$23*C32))</f>
        <v>90</v>
      </c>
      <c r="E18" s="85">
        <f aca="true" t="shared" si="0" ref="E18:E28">+C18-$C$23</f>
        <v>31227.669261855888</v>
      </c>
    </row>
    <row r="19" spans="1:5" ht="12.75">
      <c r="A19" s="65" t="s">
        <v>130</v>
      </c>
      <c r="B19" s="66">
        <v>0.1</v>
      </c>
      <c r="C19" s="67">
        <f>+$C$23*(1+B19)</f>
        <v>340103.32859447</v>
      </c>
      <c r="D19" s="68">
        <f>($D$23-($D$23*C33))</f>
        <v>105</v>
      </c>
      <c r="E19" s="69">
        <f t="shared" si="0"/>
        <v>30918.484417679138</v>
      </c>
    </row>
    <row r="20" spans="1:5" ht="12.75">
      <c r="A20" s="65"/>
      <c r="B20" s="66">
        <v>0.07</v>
      </c>
      <c r="C20" s="67">
        <f>+$C$23*(1+B20)</f>
        <v>330827.78326916625</v>
      </c>
      <c r="D20" s="68">
        <f>($D$23-($D$23*C34))</f>
        <v>120</v>
      </c>
      <c r="E20" s="69">
        <f t="shared" si="0"/>
        <v>21642.939092375396</v>
      </c>
    </row>
    <row r="21" spans="1:5" ht="12.75">
      <c r="A21" s="65" t="s">
        <v>132</v>
      </c>
      <c r="B21" s="66">
        <v>0.05</v>
      </c>
      <c r="C21" s="67">
        <f>+$C$23*(1+B21)</f>
        <v>324644.0863856304</v>
      </c>
      <c r="D21" s="68">
        <f>($D$23-($D$23*C35))</f>
        <v>135</v>
      </c>
      <c r="E21" s="69">
        <f t="shared" si="0"/>
        <v>15459.242208839569</v>
      </c>
    </row>
    <row r="22" spans="1:5" ht="12.75">
      <c r="A22" s="65" t="s">
        <v>133</v>
      </c>
      <c r="B22" s="66">
        <v>0.03</v>
      </c>
      <c r="C22" s="70">
        <f>+$C$23*(1+B22)</f>
        <v>318460.3895020946</v>
      </c>
      <c r="D22" s="71">
        <v>50</v>
      </c>
      <c r="E22" s="69">
        <f t="shared" si="0"/>
        <v>9275.545325303741</v>
      </c>
    </row>
    <row r="23" spans="1:5" ht="12.75">
      <c r="A23" s="72" t="s">
        <v>134</v>
      </c>
      <c r="B23" s="73" t="s">
        <v>131</v>
      </c>
      <c r="C23" s="74">
        <f>+C11</f>
        <v>309184.84417679085</v>
      </c>
      <c r="D23" s="70">
        <f>+C15</f>
        <v>150</v>
      </c>
      <c r="E23" s="69">
        <f t="shared" si="0"/>
        <v>0</v>
      </c>
    </row>
    <row r="24" spans="1:5" ht="12.75">
      <c r="A24" s="65" t="s">
        <v>135</v>
      </c>
      <c r="B24" s="66">
        <v>-0.03</v>
      </c>
      <c r="C24" s="70">
        <f>+$C$23*(1+B24)</f>
        <v>299909.2988514871</v>
      </c>
      <c r="D24" s="71">
        <v>50</v>
      </c>
      <c r="E24" s="69">
        <f t="shared" si="0"/>
        <v>-9275.545325303741</v>
      </c>
    </row>
    <row r="25" spans="1:5" ht="12.75">
      <c r="A25" s="65" t="s">
        <v>136</v>
      </c>
      <c r="B25" s="66">
        <v>-0.05</v>
      </c>
      <c r="C25" s="67">
        <f>+$C$23*(1+B25)</f>
        <v>293725.6019679513</v>
      </c>
      <c r="D25" s="68">
        <f>($D$23-($D$23*C39))</f>
        <v>135</v>
      </c>
      <c r="E25" s="69">
        <f t="shared" si="0"/>
        <v>-15459.242208839569</v>
      </c>
    </row>
    <row r="26" spans="1:5" ht="12.75">
      <c r="A26" s="65"/>
      <c r="B26" s="66">
        <v>-0.07</v>
      </c>
      <c r="C26" s="67">
        <f>+$C$23*(1+B26)</f>
        <v>287541.90508441546</v>
      </c>
      <c r="D26" s="68">
        <f>($D$23-($D$23*C40))</f>
        <v>120</v>
      </c>
      <c r="E26" s="69">
        <f t="shared" si="0"/>
        <v>-21642.939092375396</v>
      </c>
    </row>
    <row r="27" spans="1:5" ht="12.75">
      <c r="A27" s="65"/>
      <c r="B27" s="66">
        <v>-0.1</v>
      </c>
      <c r="C27" s="67">
        <f>+$C$23*(1+B27)</f>
        <v>278266.3597591118</v>
      </c>
      <c r="D27" s="68">
        <f>($D$23-($D$23*C41))</f>
        <v>105</v>
      </c>
      <c r="E27" s="69">
        <f t="shared" si="0"/>
        <v>-30918.48441767908</v>
      </c>
    </row>
    <row r="28" spans="1:5" ht="13.5" thickBot="1">
      <c r="A28" s="65"/>
      <c r="B28" s="75">
        <v>-0.101</v>
      </c>
      <c r="C28" s="76">
        <f>+$C$23*(1+B28)</f>
        <v>277957.17491493496</v>
      </c>
      <c r="D28" s="93">
        <f>($D$23-($D$23*C42))</f>
        <v>90</v>
      </c>
      <c r="E28" s="77">
        <f t="shared" si="0"/>
        <v>-31227.669261855888</v>
      </c>
    </row>
    <row r="29" spans="1:5" s="97" customFormat="1" ht="12.75">
      <c r="A29" s="53"/>
      <c r="B29" s="94"/>
      <c r="C29" s="95"/>
      <c r="D29" s="96"/>
      <c r="E29" s="96"/>
    </row>
    <row r="30" spans="2:3" ht="13.5" thickBot="1">
      <c r="B30" s="78"/>
      <c r="C30" s="79"/>
    </row>
    <row r="31" spans="2:3" ht="26.25" thickBot="1">
      <c r="B31" s="86" t="s">
        <v>137</v>
      </c>
      <c r="C31" s="98" t="s">
        <v>138</v>
      </c>
    </row>
    <row r="32" spans="2:3" ht="12.75">
      <c r="B32" s="89">
        <v>0.101</v>
      </c>
      <c r="C32" s="99">
        <v>0.4</v>
      </c>
    </row>
    <row r="33" spans="2:3" ht="12.75">
      <c r="B33" s="66">
        <v>0.1</v>
      </c>
      <c r="C33" s="100">
        <v>0.3</v>
      </c>
    </row>
    <row r="34" spans="2:3" ht="12.75">
      <c r="B34" s="66">
        <v>0.07</v>
      </c>
      <c r="C34" s="100">
        <v>0.2</v>
      </c>
    </row>
    <row r="35" spans="2:3" ht="12.75">
      <c r="B35" s="66">
        <v>0.05</v>
      </c>
      <c r="C35" s="100">
        <v>0.1</v>
      </c>
    </row>
    <row r="36" spans="2:3" ht="12.75">
      <c r="B36" s="66">
        <v>0.03</v>
      </c>
      <c r="C36" s="189" t="s">
        <v>139</v>
      </c>
    </row>
    <row r="37" spans="2:3" ht="12.75">
      <c r="B37" s="73" t="s">
        <v>131</v>
      </c>
      <c r="C37" s="190"/>
    </row>
    <row r="38" spans="2:3" ht="12.75">
      <c r="B38" s="66">
        <v>-0.03</v>
      </c>
      <c r="C38" s="191"/>
    </row>
    <row r="39" spans="2:3" ht="12.75">
      <c r="B39" s="66">
        <v>-0.05</v>
      </c>
      <c r="C39" s="100">
        <v>0.1</v>
      </c>
    </row>
    <row r="40" spans="2:3" ht="12.75">
      <c r="B40" s="66">
        <v>-0.07</v>
      </c>
      <c r="C40" s="100">
        <v>0.2</v>
      </c>
    </row>
    <row r="41" spans="2:3" ht="12.75">
      <c r="B41" s="66">
        <v>-0.1</v>
      </c>
      <c r="C41" s="100">
        <v>0.3</v>
      </c>
    </row>
    <row r="42" spans="2:3" ht="13.5" thickBot="1">
      <c r="B42" s="75">
        <v>-0.101</v>
      </c>
      <c r="C42" s="101">
        <v>0.4</v>
      </c>
    </row>
  </sheetData>
  <sheetProtection/>
  <mergeCells count="5">
    <mergeCell ref="C36:C38"/>
    <mergeCell ref="B2:E2"/>
    <mergeCell ref="B3:E3"/>
    <mergeCell ref="B4:E4"/>
    <mergeCell ref="B6:C6"/>
  </mergeCells>
  <printOptions horizontalCentered="1" verticalCentered="1"/>
  <pageMargins left="0.75" right="0.75" top="0.7" bottom="0.25" header="0" footer="0"/>
  <pageSetup horizontalDpi="600" verticalDpi="600" orientation="landscape" scale="85" r:id="rId1"/>
</worksheet>
</file>

<file path=xl/worksheets/sheet4.xml><?xml version="1.0" encoding="utf-8"?>
<worksheet xmlns="http://schemas.openxmlformats.org/spreadsheetml/2006/main" xmlns:r="http://schemas.openxmlformats.org/officeDocument/2006/relationships">
  <dimension ref="A2:G43"/>
  <sheetViews>
    <sheetView zoomScalePageLayoutView="0" workbookViewId="0" topLeftCell="B1">
      <selection activeCell="B2" sqref="B2:E43"/>
    </sheetView>
  </sheetViews>
  <sheetFormatPr defaultColWidth="11.421875" defaultRowHeight="12.75"/>
  <cols>
    <col min="1" max="1" width="15.7109375" style="34" hidden="1" customWidth="1"/>
    <col min="2" max="2" width="34.8515625" style="33" customWidth="1"/>
    <col min="3" max="3" width="34.57421875" style="33" bestFit="1" customWidth="1"/>
    <col min="4" max="4" width="16.140625" style="33" customWidth="1"/>
    <col min="5" max="5" width="14.8515625" style="33" bestFit="1" customWidth="1"/>
    <col min="6" max="6" width="14.8515625" style="32" bestFit="1" customWidth="1"/>
    <col min="7" max="7" width="11.421875" style="33" customWidth="1"/>
    <col min="8" max="8" width="12.28125" style="33" bestFit="1" customWidth="1"/>
    <col min="9" max="16384" width="11.421875" style="33" customWidth="1"/>
  </cols>
  <sheetData>
    <row r="2" spans="2:6" s="30" customFormat="1" ht="18">
      <c r="B2" s="192" t="s">
        <v>154</v>
      </c>
      <c r="C2" s="192"/>
      <c r="D2" s="192"/>
      <c r="E2" s="192"/>
      <c r="F2" s="29"/>
    </row>
    <row r="3" spans="2:6" s="30" customFormat="1" ht="18">
      <c r="B3" s="193" t="s">
        <v>155</v>
      </c>
      <c r="C3" s="193"/>
      <c r="D3" s="193"/>
      <c r="E3" s="193"/>
      <c r="F3" s="29"/>
    </row>
    <row r="4" spans="2:6" s="30" customFormat="1" ht="89.25" customHeight="1">
      <c r="B4" s="194" t="str">
        <f>+EFIN!B5</f>
        <v>Contratar bajo la modalidad de administración delegada, la administración de recursos financieros para el suministro de recursos técnicos, logísticos y humanos para la prestación de servicios de diseño, preproducción, producción, postproducción de un programa de cocina, en cumplimiento de los objetivos y gestión del canal Señal Colombia, periodo 2010-2011</v>
      </c>
      <c r="C4" s="194"/>
      <c r="D4" s="194"/>
      <c r="E4" s="194"/>
      <c r="F4" s="29"/>
    </row>
    <row r="6" ht="13.5" thickBot="1"/>
    <row r="7" spans="1:7" s="54" customFormat="1" ht="13.5" thickBot="1">
      <c r="A7" s="53"/>
      <c r="B7" s="195" t="s">
        <v>141</v>
      </c>
      <c r="C7" s="196"/>
      <c r="D7" s="58"/>
      <c r="E7" s="58"/>
      <c r="F7" s="55"/>
      <c r="G7" s="55"/>
    </row>
    <row r="8" spans="1:7" s="54" customFormat="1" ht="13.5" thickBot="1">
      <c r="A8" s="53"/>
      <c r="B8" s="56" t="s">
        <v>121</v>
      </c>
      <c r="C8" s="57" t="s">
        <v>112</v>
      </c>
      <c r="D8" s="59"/>
      <c r="F8" s="55"/>
      <c r="G8" s="55"/>
    </row>
    <row r="9" spans="1:7" s="54" customFormat="1" ht="12.75">
      <c r="A9" s="53"/>
      <c r="B9" s="108" t="str">
        <f>+'EQUIPO DE GRABACION DE PORTATIL'!B8</f>
        <v>TELEVIDEO S.A.</v>
      </c>
      <c r="C9" s="139">
        <v>380000</v>
      </c>
      <c r="D9" s="59"/>
      <c r="F9" s="55">
        <v>400000</v>
      </c>
      <c r="G9" s="55"/>
    </row>
    <row r="10" spans="1:7" s="54" customFormat="1" ht="12.75">
      <c r="A10" s="53"/>
      <c r="B10" s="109" t="str">
        <f>+'EQUIPO DE GRABACION DE PORTATIL'!B9</f>
        <v>CARACOL TELEVISIÓN S.A.</v>
      </c>
      <c r="C10" s="81">
        <v>340000</v>
      </c>
      <c r="D10" s="59"/>
      <c r="F10" s="55">
        <f>+F9*0.85</f>
        <v>340000</v>
      </c>
      <c r="G10" s="55"/>
    </row>
    <row r="11" spans="1:7" s="54" customFormat="1" ht="13.5" thickBot="1">
      <c r="A11" s="53"/>
      <c r="B11" s="110" t="str">
        <f>+'EQUIPO DE GRABACION DE PORTATIL'!B10</f>
        <v>CMI</v>
      </c>
      <c r="C11" s="105">
        <v>376000</v>
      </c>
      <c r="D11" s="59"/>
      <c r="F11" s="55"/>
      <c r="G11" s="55"/>
    </row>
    <row r="12" spans="1:5" s="55" customFormat="1" ht="13.5" thickBot="1">
      <c r="A12" s="53"/>
      <c r="B12" s="106" t="s">
        <v>122</v>
      </c>
      <c r="C12" s="107">
        <f>GEOMEAN(C9:C11)</f>
        <v>364880.0506587501</v>
      </c>
      <c r="D12" s="58"/>
      <c r="E12" s="54"/>
    </row>
    <row r="13" spans="1:5" s="55" customFormat="1" ht="13.5" thickBot="1">
      <c r="A13" s="53"/>
      <c r="B13" s="60" t="str">
        <f>+'EQUIPO DE GRABACION DE PORTATIL'!B12</f>
        <v>PUNTAJE TELEVIDEO</v>
      </c>
      <c r="C13" s="111">
        <v>90</v>
      </c>
      <c r="D13" s="58"/>
      <c r="E13" s="54"/>
    </row>
    <row r="14" spans="1:5" s="55" customFormat="1" ht="13.5" thickBot="1">
      <c r="A14" s="53"/>
      <c r="B14" s="60" t="str">
        <f>+'EQUIPO DE GRABACION DE PORTATIL'!B13</f>
        <v>PUNTAJE CARACOL TELEVISIÓN S.A.</v>
      </c>
      <c r="C14" s="111">
        <v>80</v>
      </c>
      <c r="D14" s="58"/>
      <c r="E14" s="54"/>
    </row>
    <row r="15" spans="1:5" s="55" customFormat="1" ht="13.5" thickBot="1">
      <c r="A15" s="53"/>
      <c r="B15" s="60" t="str">
        <f>+'EQUIPO DE GRABACION DE PORTATIL'!B14</f>
        <v>PUNTAJE CMI</v>
      </c>
      <c r="C15" s="111">
        <v>90</v>
      </c>
      <c r="D15" s="58"/>
      <c r="E15" s="54"/>
    </row>
    <row r="16" spans="1:5" s="55" customFormat="1" ht="13.5" thickBot="1">
      <c r="A16" s="112"/>
      <c r="B16" s="60" t="str">
        <f>+'EQUIPO DE GRABACION DE PORTATIL'!B15</f>
        <v>PUNTAJE PROPUESTA</v>
      </c>
      <c r="C16" s="63">
        <v>100</v>
      </c>
      <c r="D16" s="58"/>
      <c r="E16" s="54"/>
    </row>
    <row r="17" spans="1:5" s="55" customFormat="1" ht="13.5" thickBot="1">
      <c r="A17" s="112"/>
      <c r="B17" s="54"/>
      <c r="C17" s="58"/>
      <c r="D17" s="58"/>
      <c r="E17" s="54"/>
    </row>
    <row r="18" spans="1:7" s="54" customFormat="1" ht="13.5" thickBot="1">
      <c r="A18" s="64"/>
      <c r="B18" s="86" t="s">
        <v>124</v>
      </c>
      <c r="C18" s="87" t="s">
        <v>125</v>
      </c>
      <c r="D18" s="87" t="s">
        <v>113</v>
      </c>
      <c r="E18" s="88"/>
      <c r="F18" s="55"/>
      <c r="G18" s="55"/>
    </row>
    <row r="19" spans="1:7" s="54" customFormat="1" ht="12.75">
      <c r="A19" s="65" t="s">
        <v>126</v>
      </c>
      <c r="B19" s="82">
        <v>0.101</v>
      </c>
      <c r="C19" s="83">
        <f>+$C$24*(1+B19)</f>
        <v>401732.93577528384</v>
      </c>
      <c r="D19" s="84">
        <f>($D$24-($D$24*C33))</f>
        <v>60</v>
      </c>
      <c r="E19" s="85">
        <f aca="true" t="shared" si="0" ref="E19:E29">+C19-$C$24</f>
        <v>36852.885116533726</v>
      </c>
      <c r="F19" s="55"/>
      <c r="G19" s="55"/>
    </row>
    <row r="20" spans="1:7" s="54" customFormat="1" ht="12.75">
      <c r="A20" s="65" t="s">
        <v>127</v>
      </c>
      <c r="B20" s="66">
        <v>0.1</v>
      </c>
      <c r="C20" s="67">
        <f>+$C$24*(1+B20)</f>
        <v>401368.0557246252</v>
      </c>
      <c r="D20" s="68">
        <f>($D$24-($D$24*C34))</f>
        <v>70</v>
      </c>
      <c r="E20" s="69">
        <f t="shared" si="0"/>
        <v>36488.00506587507</v>
      </c>
      <c r="F20" s="55"/>
      <c r="G20" s="55"/>
    </row>
    <row r="21" spans="1:7" s="54" customFormat="1" ht="12.75">
      <c r="A21" s="65" t="s">
        <v>128</v>
      </c>
      <c r="B21" s="66">
        <v>0.07</v>
      </c>
      <c r="C21" s="67">
        <f>+$C$24*(1+B21)</f>
        <v>390421.65420486266</v>
      </c>
      <c r="D21" s="68">
        <f>($D$24-($D$24*C35))</f>
        <v>80</v>
      </c>
      <c r="E21" s="69">
        <f t="shared" si="0"/>
        <v>25541.603546112543</v>
      </c>
      <c r="F21" s="55"/>
      <c r="G21" s="55"/>
    </row>
    <row r="22" spans="1:7" s="54" customFormat="1" ht="12.75">
      <c r="A22" s="65" t="s">
        <v>129</v>
      </c>
      <c r="B22" s="66">
        <v>0.05</v>
      </c>
      <c r="C22" s="67">
        <f>+$C$24*(1+B22)</f>
        <v>383124.0531916876</v>
      </c>
      <c r="D22" s="68">
        <f>($D$24-($D$24*C36))</f>
        <v>90</v>
      </c>
      <c r="E22" s="69">
        <f t="shared" si="0"/>
        <v>18244.002532937506</v>
      </c>
      <c r="F22" s="55"/>
      <c r="G22" s="55"/>
    </row>
    <row r="23" spans="1:7" s="54" customFormat="1" ht="12.75">
      <c r="A23" s="65" t="s">
        <v>130</v>
      </c>
      <c r="B23" s="66">
        <v>0.03</v>
      </c>
      <c r="C23" s="70">
        <f>+$C$24*(1+B23)</f>
        <v>375826.45217851264</v>
      </c>
      <c r="D23" s="71">
        <v>100</v>
      </c>
      <c r="E23" s="69">
        <f t="shared" si="0"/>
        <v>10946.401519762527</v>
      </c>
      <c r="F23" s="55"/>
      <c r="G23" s="55"/>
    </row>
    <row r="24" spans="1:7" s="54" customFormat="1" ht="12.75">
      <c r="A24" s="72"/>
      <c r="B24" s="73" t="s">
        <v>131</v>
      </c>
      <c r="C24" s="74">
        <f>+C12</f>
        <v>364880.0506587501</v>
      </c>
      <c r="D24" s="70">
        <f>+C16</f>
        <v>100</v>
      </c>
      <c r="E24" s="69">
        <f t="shared" si="0"/>
        <v>0</v>
      </c>
      <c r="F24" s="55"/>
      <c r="G24" s="55"/>
    </row>
    <row r="25" spans="1:7" s="54" customFormat="1" ht="12.75">
      <c r="A25" s="65" t="s">
        <v>132</v>
      </c>
      <c r="B25" s="66">
        <v>-0.03</v>
      </c>
      <c r="C25" s="70">
        <f>+$C$24*(1+B25)</f>
        <v>353933.6491389876</v>
      </c>
      <c r="D25" s="71">
        <v>100</v>
      </c>
      <c r="E25" s="69">
        <f t="shared" si="0"/>
        <v>-10946.401519762527</v>
      </c>
      <c r="F25" s="55"/>
      <c r="G25" s="55"/>
    </row>
    <row r="26" spans="1:7" s="54" customFormat="1" ht="12.75">
      <c r="A26" s="65" t="s">
        <v>133</v>
      </c>
      <c r="B26" s="66">
        <v>-0.05</v>
      </c>
      <c r="C26" s="67">
        <f>+$C$24*(1+B26)</f>
        <v>346636.0481258126</v>
      </c>
      <c r="D26" s="68">
        <f>($D$24-($D$24*C40))</f>
        <v>90</v>
      </c>
      <c r="E26" s="69">
        <f t="shared" si="0"/>
        <v>-18244.002532937506</v>
      </c>
      <c r="F26" s="55"/>
      <c r="G26" s="55"/>
    </row>
    <row r="27" spans="1:7" s="54" customFormat="1" ht="12.75">
      <c r="A27" s="65" t="s">
        <v>134</v>
      </c>
      <c r="B27" s="66">
        <v>-0.07</v>
      </c>
      <c r="C27" s="67">
        <f>+$C$24*(1+B27)</f>
        <v>339338.4471126376</v>
      </c>
      <c r="D27" s="68">
        <f>($D$24-($D$24*C41))</f>
        <v>80</v>
      </c>
      <c r="E27" s="69">
        <f t="shared" si="0"/>
        <v>-25541.603546112543</v>
      </c>
      <c r="F27" s="55"/>
      <c r="G27" s="55"/>
    </row>
    <row r="28" spans="1:7" s="54" customFormat="1" ht="12.75">
      <c r="A28" s="65" t="s">
        <v>135</v>
      </c>
      <c r="B28" s="66">
        <v>-0.1</v>
      </c>
      <c r="C28" s="67">
        <f>+$C$24*(1+B28)</f>
        <v>328392.0455928751</v>
      </c>
      <c r="D28" s="68">
        <f>($D$24-($D$24*C42))</f>
        <v>70</v>
      </c>
      <c r="E28" s="69">
        <f t="shared" si="0"/>
        <v>-36488.00506587501</v>
      </c>
      <c r="F28" s="55"/>
      <c r="G28" s="55"/>
    </row>
    <row r="29" spans="1:5" s="55" customFormat="1" ht="13.5" thickBot="1">
      <c r="A29" s="65" t="s">
        <v>136</v>
      </c>
      <c r="B29" s="75">
        <v>-0.101</v>
      </c>
      <c r="C29" s="76">
        <f>+$C$24*(1+B29)</f>
        <v>328027.1655422164</v>
      </c>
      <c r="D29" s="93">
        <f>($D$24-($D$24*C43))</f>
        <v>60</v>
      </c>
      <c r="E29" s="77">
        <f t="shared" si="0"/>
        <v>-36852.885116533726</v>
      </c>
    </row>
    <row r="30" spans="1:5" s="97" customFormat="1" ht="12.75">
      <c r="A30" s="53"/>
      <c r="B30" s="94"/>
      <c r="C30" s="95"/>
      <c r="D30" s="96"/>
      <c r="E30" s="96"/>
    </row>
    <row r="31" spans="1:5" s="55" customFormat="1" ht="13.5" thickBot="1">
      <c r="A31" s="53"/>
      <c r="B31" s="78"/>
      <c r="C31" s="79"/>
      <c r="D31" s="54"/>
      <c r="E31" s="54"/>
    </row>
    <row r="32" spans="1:5" s="55" customFormat="1" ht="26.25" thickBot="1">
      <c r="A32" s="53"/>
      <c r="B32" s="86" t="s">
        <v>137</v>
      </c>
      <c r="C32" s="98" t="s">
        <v>138</v>
      </c>
      <c r="D32" s="54"/>
      <c r="E32" s="54"/>
    </row>
    <row r="33" spans="1:5" s="55" customFormat="1" ht="12.75">
      <c r="A33" s="53"/>
      <c r="B33" s="89">
        <v>0.101</v>
      </c>
      <c r="C33" s="99">
        <v>0.4</v>
      </c>
      <c r="D33" s="54"/>
      <c r="E33" s="54"/>
    </row>
    <row r="34" spans="1:5" s="55" customFormat="1" ht="12.75">
      <c r="A34" s="53"/>
      <c r="B34" s="66">
        <v>0.1</v>
      </c>
      <c r="C34" s="100">
        <v>0.3</v>
      </c>
      <c r="D34" s="54"/>
      <c r="E34" s="54"/>
    </row>
    <row r="35" spans="1:5" s="55" customFormat="1" ht="12.75">
      <c r="A35" s="53"/>
      <c r="B35" s="66">
        <v>0.07</v>
      </c>
      <c r="C35" s="100">
        <v>0.2</v>
      </c>
      <c r="D35" s="54"/>
      <c r="E35" s="54"/>
    </row>
    <row r="36" spans="1:5" s="55" customFormat="1" ht="12.75">
      <c r="A36" s="53"/>
      <c r="B36" s="66">
        <v>0.05</v>
      </c>
      <c r="C36" s="100">
        <v>0.1</v>
      </c>
      <c r="D36" s="54"/>
      <c r="E36" s="54"/>
    </row>
    <row r="37" spans="1:5" s="55" customFormat="1" ht="12.75">
      <c r="A37" s="53"/>
      <c r="B37" s="66">
        <v>0.03</v>
      </c>
      <c r="C37" s="189" t="s">
        <v>139</v>
      </c>
      <c r="D37" s="54"/>
      <c r="E37" s="54"/>
    </row>
    <row r="38" spans="1:5" s="55" customFormat="1" ht="12.75">
      <c r="A38" s="53"/>
      <c r="B38" s="73" t="s">
        <v>131</v>
      </c>
      <c r="C38" s="190"/>
      <c r="D38" s="54"/>
      <c r="E38" s="54"/>
    </row>
    <row r="39" spans="1:5" s="55" customFormat="1" ht="12.75">
      <c r="A39" s="53"/>
      <c r="B39" s="66">
        <v>-0.03</v>
      </c>
      <c r="C39" s="191"/>
      <c r="D39" s="54"/>
      <c r="E39" s="54"/>
    </row>
    <row r="40" spans="1:5" s="55" customFormat="1" ht="12.75">
      <c r="A40" s="53"/>
      <c r="B40" s="66">
        <v>-0.05</v>
      </c>
      <c r="C40" s="100">
        <v>0.1</v>
      </c>
      <c r="D40" s="54"/>
      <c r="E40" s="54"/>
    </row>
    <row r="41" spans="1:5" s="55" customFormat="1" ht="12.75">
      <c r="A41" s="53"/>
      <c r="B41" s="66">
        <v>-0.07</v>
      </c>
      <c r="C41" s="100">
        <v>0.2</v>
      </c>
      <c r="D41" s="54"/>
      <c r="E41" s="54"/>
    </row>
    <row r="42" spans="1:5" s="55" customFormat="1" ht="12.75">
      <c r="A42" s="53"/>
      <c r="B42" s="66">
        <v>-0.1</v>
      </c>
      <c r="C42" s="100">
        <v>0.3</v>
      </c>
      <c r="D42" s="54"/>
      <c r="E42" s="54"/>
    </row>
    <row r="43" spans="1:5" s="55" customFormat="1" ht="13.5" thickBot="1">
      <c r="A43" s="53"/>
      <c r="B43" s="75">
        <v>-0.101</v>
      </c>
      <c r="C43" s="101">
        <v>0.4</v>
      </c>
      <c r="D43" s="54"/>
      <c r="E43" s="54"/>
    </row>
  </sheetData>
  <sheetProtection/>
  <mergeCells count="5">
    <mergeCell ref="C37:C39"/>
    <mergeCell ref="B2:E2"/>
    <mergeCell ref="B3:E3"/>
    <mergeCell ref="B4:E4"/>
    <mergeCell ref="B7:C7"/>
  </mergeCells>
  <printOptions horizontalCentered="1" verticalCentered="1"/>
  <pageMargins left="0.75" right="0.75" top="0.64" bottom="0.24" header="0" footer="0"/>
  <pageSetup horizontalDpi="600" verticalDpi="600" orientation="landscape" scale="85" r:id="rId1"/>
</worksheet>
</file>

<file path=xl/worksheets/sheet5.xml><?xml version="1.0" encoding="utf-8"?>
<worksheet xmlns="http://schemas.openxmlformats.org/spreadsheetml/2006/main" xmlns:r="http://schemas.openxmlformats.org/officeDocument/2006/relationships">
  <dimension ref="A2:J43"/>
  <sheetViews>
    <sheetView zoomScalePageLayoutView="0" workbookViewId="0" topLeftCell="B10">
      <selection activeCell="B37" sqref="B37"/>
    </sheetView>
  </sheetViews>
  <sheetFormatPr defaultColWidth="11.421875" defaultRowHeight="12.75"/>
  <cols>
    <col min="1" max="1" width="15.7109375" style="34" hidden="1" customWidth="1"/>
    <col min="2" max="2" width="34.8515625" style="33" customWidth="1"/>
    <col min="3" max="3" width="34.57421875" style="33" bestFit="1" customWidth="1"/>
    <col min="4" max="4" width="16.140625" style="33" customWidth="1"/>
    <col min="5" max="6" width="14.8515625" style="33" bestFit="1" customWidth="1"/>
    <col min="7" max="7" width="15.140625" style="36" customWidth="1"/>
    <col min="8" max="8" width="12.8515625" style="31" bestFit="1" customWidth="1"/>
    <col min="9" max="9" width="12.28125" style="36" bestFit="1" customWidth="1"/>
    <col min="10" max="10" width="11.421875" style="36" customWidth="1"/>
    <col min="11" max="16384" width="11.421875" style="33" customWidth="1"/>
  </cols>
  <sheetData>
    <row r="2" spans="2:10" s="30" customFormat="1" ht="18">
      <c r="B2" s="192" t="s">
        <v>154</v>
      </c>
      <c r="C2" s="192"/>
      <c r="D2" s="192"/>
      <c r="E2" s="192"/>
      <c r="G2" s="29"/>
      <c r="H2" s="35"/>
      <c r="I2" s="29"/>
      <c r="J2" s="29"/>
    </row>
    <row r="3" spans="2:10" s="30" customFormat="1" ht="18">
      <c r="B3" s="193" t="s">
        <v>155</v>
      </c>
      <c r="C3" s="193"/>
      <c r="D3" s="193"/>
      <c r="E3" s="193"/>
      <c r="G3" s="29"/>
      <c r="H3" s="35"/>
      <c r="I3" s="29"/>
      <c r="J3" s="29"/>
    </row>
    <row r="4" spans="2:10" s="30" customFormat="1" ht="89.25" customHeight="1">
      <c r="B4" s="194" t="str">
        <f>+EFIN!B5</f>
        <v>Contratar bajo la modalidad de administración delegada, la administración de recursos financieros para el suministro de recursos técnicos, logísticos y humanos para la prestación de servicios de diseño, preproducción, producción, postproducción de un programa de cocina, en cumplimiento de los objetivos y gestión del canal Señal Colombia, periodo 2010-2011</v>
      </c>
      <c r="C4" s="194"/>
      <c r="D4" s="194"/>
      <c r="E4" s="194"/>
      <c r="G4" s="29"/>
      <c r="H4" s="35"/>
      <c r="I4" s="29"/>
      <c r="J4" s="29"/>
    </row>
    <row r="6" ht="13.5" thickBot="1"/>
    <row r="7" spans="1:7" s="54" customFormat="1" ht="13.5" thickBot="1">
      <c r="A7" s="53"/>
      <c r="B7" s="195" t="s">
        <v>142</v>
      </c>
      <c r="C7" s="196"/>
      <c r="D7" s="58"/>
      <c r="E7" s="58"/>
      <c r="F7" s="55">
        <v>200000</v>
      </c>
      <c r="G7" s="55"/>
    </row>
    <row r="8" spans="1:7" s="54" customFormat="1" ht="13.5" thickBot="1">
      <c r="A8" s="53"/>
      <c r="B8" s="56" t="s">
        <v>121</v>
      </c>
      <c r="C8" s="57" t="s">
        <v>112</v>
      </c>
      <c r="D8" s="59"/>
      <c r="F8" s="55">
        <f>+F7*0.85</f>
        <v>170000</v>
      </c>
      <c r="G8" s="55"/>
    </row>
    <row r="9" spans="1:7" s="54" customFormat="1" ht="12.75">
      <c r="A9" s="53"/>
      <c r="B9" s="108" t="str">
        <f>+'EDICION NO LINEAL'!B9</f>
        <v>TELEVIDEO S.A.</v>
      </c>
      <c r="C9" s="139">
        <v>190000</v>
      </c>
      <c r="D9" s="59"/>
      <c r="F9" s="55"/>
      <c r="G9" s="55"/>
    </row>
    <row r="10" spans="1:7" s="54" customFormat="1" ht="12.75">
      <c r="A10" s="53"/>
      <c r="B10" s="109" t="str">
        <f>+'EDICION NO LINEAL'!B10</f>
        <v>CARACOL TELEVISIÓN S.A.</v>
      </c>
      <c r="C10" s="81">
        <v>170000</v>
      </c>
      <c r="D10" s="59"/>
      <c r="F10" s="55"/>
      <c r="G10" s="55"/>
    </row>
    <row r="11" spans="1:7" s="54" customFormat="1" ht="13.5" thickBot="1">
      <c r="A11" s="53"/>
      <c r="B11" s="110" t="str">
        <f>+'EDICION NO LINEAL'!B11</f>
        <v>CMI</v>
      </c>
      <c r="C11" s="105">
        <v>188000</v>
      </c>
      <c r="D11" s="59"/>
      <c r="F11" s="55"/>
      <c r="G11" s="55"/>
    </row>
    <row r="12" spans="1:5" s="55" customFormat="1" ht="13.5" thickBot="1">
      <c r="A12" s="53"/>
      <c r="B12" s="106" t="s">
        <v>122</v>
      </c>
      <c r="C12" s="107">
        <f>GEOMEAN(C9:C11)</f>
        <v>182440.02532937503</v>
      </c>
      <c r="D12" s="58"/>
      <c r="E12" s="54"/>
    </row>
    <row r="13" spans="1:5" s="55" customFormat="1" ht="13.5" thickBot="1">
      <c r="A13" s="53"/>
      <c r="B13" s="60" t="str">
        <f>+'EQUIPO DE GRABACION DE PORTATIL'!B12</f>
        <v>PUNTAJE TELEVIDEO</v>
      </c>
      <c r="C13" s="111">
        <v>45</v>
      </c>
      <c r="D13" s="58"/>
      <c r="E13" s="54"/>
    </row>
    <row r="14" spans="1:5" s="55" customFormat="1" ht="13.5" thickBot="1">
      <c r="A14" s="53"/>
      <c r="B14" s="60" t="str">
        <f>+'EQUIPO DE GRABACION DE PORTATIL'!B13</f>
        <v>PUNTAJE CARACOL TELEVISIÓN S.A.</v>
      </c>
      <c r="C14" s="111">
        <v>40</v>
      </c>
      <c r="D14" s="58"/>
      <c r="E14" s="54"/>
    </row>
    <row r="15" spans="1:5" s="55" customFormat="1" ht="13.5" thickBot="1">
      <c r="A15" s="53"/>
      <c r="B15" s="60" t="str">
        <f>+'EQUIPO DE GRABACION DE PORTATIL'!B14</f>
        <v>PUNTAJE CMI</v>
      </c>
      <c r="C15" s="111">
        <v>45</v>
      </c>
      <c r="D15" s="58"/>
      <c r="E15" s="54"/>
    </row>
    <row r="16" spans="1:5" s="55" customFormat="1" ht="13.5" thickBot="1">
      <c r="A16" s="112"/>
      <c r="B16" s="60" t="s">
        <v>116</v>
      </c>
      <c r="C16" s="63">
        <v>50</v>
      </c>
      <c r="D16" s="58"/>
      <c r="E16" s="54"/>
    </row>
    <row r="17" spans="1:5" s="55" customFormat="1" ht="13.5" thickBot="1">
      <c r="A17" s="112"/>
      <c r="B17" s="54"/>
      <c r="C17" s="58"/>
      <c r="D17" s="58"/>
      <c r="E17" s="54"/>
    </row>
    <row r="18" spans="1:7" s="54" customFormat="1" ht="13.5" thickBot="1">
      <c r="A18" s="64"/>
      <c r="B18" s="86" t="s">
        <v>124</v>
      </c>
      <c r="C18" s="87" t="s">
        <v>125</v>
      </c>
      <c r="D18" s="87" t="s">
        <v>113</v>
      </c>
      <c r="E18" s="88"/>
      <c r="F18" s="55"/>
      <c r="G18" s="55"/>
    </row>
    <row r="19" spans="1:7" s="54" customFormat="1" ht="12.75">
      <c r="A19" s="65" t="s">
        <v>126</v>
      </c>
      <c r="B19" s="82">
        <v>0.101</v>
      </c>
      <c r="C19" s="83">
        <f>+$C$24*(1+B19)</f>
        <v>200866.4678876419</v>
      </c>
      <c r="D19" s="84">
        <f>($D$24-($D$24*C33))</f>
        <v>30</v>
      </c>
      <c r="E19" s="85">
        <f aca="true" t="shared" si="0" ref="E19:E29">+C19-$C$24</f>
        <v>18426.442558266863</v>
      </c>
      <c r="F19" s="55"/>
      <c r="G19" s="55"/>
    </row>
    <row r="20" spans="1:7" s="54" customFormat="1" ht="12.75">
      <c r="A20" s="65" t="s">
        <v>127</v>
      </c>
      <c r="B20" s="66">
        <v>0.1</v>
      </c>
      <c r="C20" s="67">
        <f>+$C$24*(1+B20)</f>
        <v>200684.02786231253</v>
      </c>
      <c r="D20" s="68">
        <f>($D$24-($D$24*C34))</f>
        <v>35</v>
      </c>
      <c r="E20" s="69">
        <f t="shared" si="0"/>
        <v>18244.002532937506</v>
      </c>
      <c r="F20" s="55"/>
      <c r="G20" s="55"/>
    </row>
    <row r="21" spans="1:7" s="54" customFormat="1" ht="12.75">
      <c r="A21" s="65" t="s">
        <v>128</v>
      </c>
      <c r="B21" s="66">
        <v>0.07</v>
      </c>
      <c r="C21" s="67">
        <f>+$C$24*(1+B21)</f>
        <v>195210.8271024313</v>
      </c>
      <c r="D21" s="68">
        <f>($D$24-($D$24*C35))</f>
        <v>40</v>
      </c>
      <c r="E21" s="69">
        <f t="shared" si="0"/>
        <v>12770.801773056271</v>
      </c>
      <c r="F21" s="55"/>
      <c r="G21" s="55"/>
    </row>
    <row r="22" spans="1:7" s="54" customFormat="1" ht="12.75">
      <c r="A22" s="65" t="s">
        <v>129</v>
      </c>
      <c r="B22" s="66">
        <v>0.05</v>
      </c>
      <c r="C22" s="67">
        <f>+$C$24*(1+B22)</f>
        <v>191562.02659584378</v>
      </c>
      <c r="D22" s="68">
        <f>($D$24-($D$24*C36))</f>
        <v>45</v>
      </c>
      <c r="E22" s="69">
        <f t="shared" si="0"/>
        <v>9122.001266468753</v>
      </c>
      <c r="F22" s="55"/>
      <c r="G22" s="55"/>
    </row>
    <row r="23" spans="1:7" s="54" customFormat="1" ht="12.75">
      <c r="A23" s="65" t="s">
        <v>130</v>
      </c>
      <c r="B23" s="66">
        <v>0.03</v>
      </c>
      <c r="C23" s="70">
        <f>+$C$24*(1+B23)</f>
        <v>187913.2260892563</v>
      </c>
      <c r="D23" s="71">
        <v>50</v>
      </c>
      <c r="E23" s="69">
        <f t="shared" si="0"/>
        <v>5473.200759881263</v>
      </c>
      <c r="F23" s="55"/>
      <c r="G23" s="55"/>
    </row>
    <row r="24" spans="1:7" s="54" customFormat="1" ht="12.75">
      <c r="A24" s="72"/>
      <c r="B24" s="73" t="s">
        <v>131</v>
      </c>
      <c r="C24" s="74">
        <f>+C12</f>
        <v>182440.02532937503</v>
      </c>
      <c r="D24" s="70">
        <f>+C16</f>
        <v>50</v>
      </c>
      <c r="E24" s="69">
        <f t="shared" si="0"/>
        <v>0</v>
      </c>
      <c r="F24" s="55"/>
      <c r="G24" s="55"/>
    </row>
    <row r="25" spans="1:7" s="54" customFormat="1" ht="12.75">
      <c r="A25" s="65" t="s">
        <v>132</v>
      </c>
      <c r="B25" s="66">
        <v>-0.03</v>
      </c>
      <c r="C25" s="70">
        <f>+$C$24*(1+B25)</f>
        <v>176966.82456949377</v>
      </c>
      <c r="D25" s="71">
        <v>50</v>
      </c>
      <c r="E25" s="69">
        <f t="shared" si="0"/>
        <v>-5473.200759881263</v>
      </c>
      <c r="F25" s="55"/>
      <c r="G25" s="55"/>
    </row>
    <row r="26" spans="1:7" s="54" customFormat="1" ht="12.75">
      <c r="A26" s="65" t="s">
        <v>133</v>
      </c>
      <c r="B26" s="66">
        <v>-0.05</v>
      </c>
      <c r="C26" s="67">
        <f>+$C$24*(1+B26)</f>
        <v>173318.02406290628</v>
      </c>
      <c r="D26" s="68">
        <f>($D$24-($D$24*C40))</f>
        <v>45</v>
      </c>
      <c r="E26" s="69">
        <f t="shared" si="0"/>
        <v>-9122.001266468753</v>
      </c>
      <c r="F26" s="55"/>
      <c r="G26" s="55"/>
    </row>
    <row r="27" spans="1:7" s="54" customFormat="1" ht="12.75">
      <c r="A27" s="65" t="s">
        <v>134</v>
      </c>
      <c r="B27" s="66">
        <v>-0.07</v>
      </c>
      <c r="C27" s="67">
        <f>+$C$24*(1+B27)</f>
        <v>169669.22355631876</v>
      </c>
      <c r="D27" s="68">
        <f>($D$24-($D$24*C41))</f>
        <v>40</v>
      </c>
      <c r="E27" s="69">
        <f t="shared" si="0"/>
        <v>-12770.801773056271</v>
      </c>
      <c r="F27" s="55"/>
      <c r="G27" s="55"/>
    </row>
    <row r="28" spans="1:7" s="54" customFormat="1" ht="12.75">
      <c r="A28" s="65" t="s">
        <v>135</v>
      </c>
      <c r="B28" s="66">
        <v>-0.1</v>
      </c>
      <c r="C28" s="67">
        <f>+$C$24*(1+B28)</f>
        <v>164196.02279643752</v>
      </c>
      <c r="D28" s="68">
        <f>($D$24-($D$24*C42))</f>
        <v>35</v>
      </c>
      <c r="E28" s="69">
        <f t="shared" si="0"/>
        <v>-18244.002532937506</v>
      </c>
      <c r="F28" s="55"/>
      <c r="G28" s="55"/>
    </row>
    <row r="29" spans="1:5" s="55" customFormat="1" ht="13.5" thickBot="1">
      <c r="A29" s="65" t="s">
        <v>136</v>
      </c>
      <c r="B29" s="75">
        <v>-0.101</v>
      </c>
      <c r="C29" s="76">
        <f>+$C$24*(1+B29)</f>
        <v>164013.58277110817</v>
      </c>
      <c r="D29" s="93">
        <f>($D$24-($D$24*C43))</f>
        <v>30</v>
      </c>
      <c r="E29" s="77">
        <f t="shared" si="0"/>
        <v>-18426.442558266863</v>
      </c>
    </row>
    <row r="30" spans="1:5" s="97" customFormat="1" ht="12.75">
      <c r="A30" s="53"/>
      <c r="B30" s="94"/>
      <c r="C30" s="95"/>
      <c r="D30" s="96"/>
      <c r="E30" s="96"/>
    </row>
    <row r="31" spans="1:5" s="55" customFormat="1" ht="13.5" thickBot="1">
      <c r="A31" s="53"/>
      <c r="B31" s="78"/>
      <c r="C31" s="79"/>
      <c r="D31" s="54"/>
      <c r="E31" s="54"/>
    </row>
    <row r="32" spans="1:5" s="55" customFormat="1" ht="26.25" thickBot="1">
      <c r="A32" s="53"/>
      <c r="B32" s="86" t="s">
        <v>137</v>
      </c>
      <c r="C32" s="98" t="s">
        <v>138</v>
      </c>
      <c r="D32" s="54"/>
      <c r="E32" s="54"/>
    </row>
    <row r="33" spans="1:5" s="55" customFormat="1" ht="12.75">
      <c r="A33" s="53"/>
      <c r="B33" s="89">
        <v>0.101</v>
      </c>
      <c r="C33" s="99">
        <v>0.4</v>
      </c>
      <c r="D33" s="54"/>
      <c r="E33" s="54"/>
    </row>
    <row r="34" spans="1:5" s="55" customFormat="1" ht="12.75">
      <c r="A34" s="53"/>
      <c r="B34" s="66">
        <v>0.1</v>
      </c>
      <c r="C34" s="100">
        <v>0.3</v>
      </c>
      <c r="D34" s="54"/>
      <c r="E34" s="54"/>
    </row>
    <row r="35" spans="1:5" s="55" customFormat="1" ht="12.75">
      <c r="A35" s="53"/>
      <c r="B35" s="66">
        <v>0.07</v>
      </c>
      <c r="C35" s="100">
        <v>0.2</v>
      </c>
      <c r="D35" s="54"/>
      <c r="E35" s="54"/>
    </row>
    <row r="36" spans="1:5" s="55" customFormat="1" ht="12.75">
      <c r="A36" s="53"/>
      <c r="B36" s="66">
        <v>0.05</v>
      </c>
      <c r="C36" s="100">
        <v>0.1</v>
      </c>
      <c r="D36" s="54"/>
      <c r="E36" s="54"/>
    </row>
    <row r="37" spans="1:5" s="55" customFormat="1" ht="12.75">
      <c r="A37" s="53"/>
      <c r="B37" s="66">
        <v>0.03</v>
      </c>
      <c r="C37" s="189" t="s">
        <v>139</v>
      </c>
      <c r="D37" s="54"/>
      <c r="E37" s="54"/>
    </row>
    <row r="38" spans="1:5" s="55" customFormat="1" ht="12.75">
      <c r="A38" s="53"/>
      <c r="B38" s="73" t="s">
        <v>131</v>
      </c>
      <c r="C38" s="190"/>
      <c r="D38" s="54"/>
      <c r="E38" s="54"/>
    </row>
    <row r="39" spans="1:5" s="55" customFormat="1" ht="12.75">
      <c r="A39" s="53"/>
      <c r="B39" s="66">
        <v>-0.03</v>
      </c>
      <c r="C39" s="191"/>
      <c r="D39" s="54"/>
      <c r="E39" s="54"/>
    </row>
    <row r="40" spans="1:5" s="55" customFormat="1" ht="12.75">
      <c r="A40" s="53"/>
      <c r="B40" s="66">
        <v>-0.05</v>
      </c>
      <c r="C40" s="100">
        <v>0.1</v>
      </c>
      <c r="D40" s="54"/>
      <c r="E40" s="54"/>
    </row>
    <row r="41" spans="1:5" s="55" customFormat="1" ht="12.75">
      <c r="A41" s="53"/>
      <c r="B41" s="66">
        <v>-0.07</v>
      </c>
      <c r="C41" s="100">
        <v>0.2</v>
      </c>
      <c r="D41" s="54"/>
      <c r="E41" s="54"/>
    </row>
    <row r="42" spans="1:5" s="55" customFormat="1" ht="12.75">
      <c r="A42" s="53"/>
      <c r="B42" s="66">
        <v>-0.1</v>
      </c>
      <c r="C42" s="100">
        <v>0.3</v>
      </c>
      <c r="D42" s="54"/>
      <c r="E42" s="54"/>
    </row>
    <row r="43" spans="1:5" s="55" customFormat="1" ht="13.5" thickBot="1">
      <c r="A43" s="53"/>
      <c r="B43" s="75">
        <v>-0.101</v>
      </c>
      <c r="C43" s="101">
        <v>0.4</v>
      </c>
      <c r="D43" s="54"/>
      <c r="E43" s="54"/>
    </row>
  </sheetData>
  <sheetProtection/>
  <mergeCells count="5">
    <mergeCell ref="C37:C39"/>
    <mergeCell ref="B2:E2"/>
    <mergeCell ref="B3:E3"/>
    <mergeCell ref="B4:E4"/>
    <mergeCell ref="B7:C7"/>
  </mergeCells>
  <printOptions horizontalCentered="1" verticalCentered="1"/>
  <pageMargins left="0.75" right="0.75" top="0.67" bottom="0.24" header="0" footer="0"/>
  <pageSetup horizontalDpi="600" verticalDpi="600" orientation="landscape" scale="85" r:id="rId1"/>
</worksheet>
</file>

<file path=xl/worksheets/sheet6.xml><?xml version="1.0" encoding="utf-8"?>
<worksheet xmlns="http://schemas.openxmlformats.org/spreadsheetml/2006/main" xmlns:r="http://schemas.openxmlformats.org/officeDocument/2006/relationships">
  <dimension ref="B3:M23"/>
  <sheetViews>
    <sheetView tabSelected="1" zoomScalePageLayoutView="0" workbookViewId="0" topLeftCell="A1">
      <selection activeCell="C25" sqref="C25"/>
    </sheetView>
  </sheetViews>
  <sheetFormatPr defaultColWidth="17.00390625" defaultRowHeight="12.75"/>
  <cols>
    <col min="1" max="1" width="11.421875" style="54" customWidth="1"/>
    <col min="2" max="2" width="39.421875" style="54" customWidth="1"/>
    <col min="3" max="3" width="17.00390625" style="54" customWidth="1"/>
    <col min="4" max="4" width="26.00390625" style="54" customWidth="1"/>
    <col min="5" max="5" width="17.00390625" style="54" customWidth="1"/>
    <col min="6" max="6" width="20.8515625" style="51" customWidth="1"/>
    <col min="7" max="7" width="14.00390625" style="51" bestFit="1" customWidth="1"/>
    <col min="8" max="12" width="11.421875" style="113" customWidth="1"/>
    <col min="13" max="13" width="11.421875" style="53" customWidth="1"/>
    <col min="14" max="251" width="11.421875" style="54" customWidth="1"/>
    <col min="252" max="252" width="39.421875" style="54" customWidth="1"/>
    <col min="253" max="253" width="17.00390625" style="54" customWidth="1"/>
    <col min="254" max="254" width="26.00390625" style="54" customWidth="1"/>
    <col min="255" max="16384" width="17.00390625" style="54" customWidth="1"/>
  </cols>
  <sheetData>
    <row r="3" spans="2:13" s="51" customFormat="1" ht="18">
      <c r="B3" s="197" t="s">
        <v>115</v>
      </c>
      <c r="C3" s="197"/>
      <c r="D3" s="197"/>
      <c r="E3" s="197"/>
      <c r="F3" s="198"/>
      <c r="G3" s="198"/>
      <c r="H3" s="113"/>
      <c r="I3" s="113"/>
      <c r="J3" s="113"/>
      <c r="K3" s="113"/>
      <c r="L3" s="113"/>
      <c r="M3" s="113"/>
    </row>
    <row r="4" spans="2:13" s="51" customFormat="1" ht="18">
      <c r="B4" s="197" t="str">
        <f>+EFIN!B4</f>
        <v>INVITACIÓN  01 DE 2010</v>
      </c>
      <c r="C4" s="197"/>
      <c r="D4" s="197"/>
      <c r="E4" s="197"/>
      <c r="F4" s="198"/>
      <c r="G4" s="198"/>
      <c r="H4" s="113"/>
      <c r="I4" s="113"/>
      <c r="J4" s="113"/>
      <c r="K4" s="113"/>
      <c r="L4" s="113"/>
      <c r="M4" s="113"/>
    </row>
    <row r="5" spans="2:13" s="51" customFormat="1" ht="92.25" customHeight="1">
      <c r="B5" s="197" t="str">
        <f>+'UNIDAD MOVIL'!B4:E4</f>
        <v>Contratar bajo la modalidad de administración delegada, la administración de recursos financieros para el suministro de recursos técnicos, logísticos y humanos para la prestación de servicios de diseño, preproducción, producción, postproducción de un programa de cocina, en cumplimiento de los objetivos y gestión del canal Señal Colombia, periodo 2010-2011</v>
      </c>
      <c r="C5" s="197"/>
      <c r="D5" s="197"/>
      <c r="E5" s="197"/>
      <c r="F5" s="114"/>
      <c r="G5" s="114"/>
      <c r="H5" s="113"/>
      <c r="I5" s="113"/>
      <c r="J5" s="113"/>
      <c r="K5" s="113"/>
      <c r="L5" s="113"/>
      <c r="M5" s="113"/>
    </row>
    <row r="7" ht="13.5" thickBot="1"/>
    <row r="8" spans="2:13" ht="13.5" thickBot="1">
      <c r="B8" s="118" t="s">
        <v>117</v>
      </c>
      <c r="C8" s="119" t="str">
        <f>+MEDIALOG!B9</f>
        <v>TELEVIDEO S.A.</v>
      </c>
      <c r="D8" s="119" t="str">
        <f>+MEDIALOG!B10</f>
        <v>CARACOL TELEVISIÓN S.A.</v>
      </c>
      <c r="E8" s="120" t="str">
        <f>+MEDIALOG!B11</f>
        <v>CMI</v>
      </c>
      <c r="G8" s="113"/>
      <c r="L8" s="53"/>
      <c r="M8" s="54"/>
    </row>
    <row r="9" spans="2:12" s="115" customFormat="1" ht="23.25" customHeight="1">
      <c r="B9" s="121" t="str">
        <f>+'UNIDAD MOVIL'!B7:C7</f>
        <v>UNIDAD MÓVIL</v>
      </c>
      <c r="C9" s="126">
        <f>+'UNIDAD MOVIL'!C13</f>
        <v>200</v>
      </c>
      <c r="D9" s="126">
        <f>+'UNIDAD MOVIL'!C14</f>
        <v>180</v>
      </c>
      <c r="E9" s="127">
        <f>+'UNIDAD MOVIL'!C15</f>
        <v>180</v>
      </c>
      <c r="G9" s="113"/>
      <c r="H9" s="113"/>
      <c r="I9" s="113"/>
      <c r="J9" s="113"/>
      <c r="K9" s="113"/>
      <c r="L9" s="53"/>
    </row>
    <row r="10" spans="2:13" ht="23.25" customHeight="1">
      <c r="B10" s="80" t="str">
        <f>+'EQUIPO DE GRABACION DE PORTATIL'!B6:C6</f>
        <v>EQUIPO DE GRABACION PORTATIL</v>
      </c>
      <c r="C10" s="128">
        <f>+'EQUIPO DE GRABACION DE PORTATIL'!C12</f>
        <v>135</v>
      </c>
      <c r="D10" s="128">
        <f>+'EQUIPO DE GRABACION DE PORTATIL'!C13</f>
        <v>120</v>
      </c>
      <c r="E10" s="129">
        <f>+'EQUIPO DE GRABACION DE PORTATIL'!C14</f>
        <v>135</v>
      </c>
      <c r="F10" s="112"/>
      <c r="G10" s="113"/>
      <c r="L10" s="53"/>
      <c r="M10" s="54"/>
    </row>
    <row r="11" spans="2:13" ht="23.25" customHeight="1">
      <c r="B11" s="80" t="str">
        <f>+'EDICION NO LINEAL'!B7:C7</f>
        <v>EDICION NO LINEAL</v>
      </c>
      <c r="C11" s="128">
        <f>+'EDICION NO LINEAL'!C13</f>
        <v>90</v>
      </c>
      <c r="D11" s="128">
        <f>+'EDICION NO LINEAL'!C14</f>
        <v>80</v>
      </c>
      <c r="E11" s="129">
        <f>+'EDICION NO LINEAL'!C15</f>
        <v>90</v>
      </c>
      <c r="F11" s="113"/>
      <c r="G11" s="113"/>
      <c r="L11" s="53"/>
      <c r="M11" s="54"/>
    </row>
    <row r="12" spans="2:13" ht="23.25" customHeight="1" thickBot="1">
      <c r="B12" s="122" t="str">
        <f>+MEDIALOG!B7:C7</f>
        <v>MEDIALOG</v>
      </c>
      <c r="C12" s="130">
        <f>+MEDIALOG!C13</f>
        <v>45</v>
      </c>
      <c r="D12" s="130">
        <f>+MEDIALOG!C14</f>
        <v>40</v>
      </c>
      <c r="E12" s="131">
        <f>+MEDIALOG!C15</f>
        <v>45</v>
      </c>
      <c r="G12" s="113"/>
      <c r="L12" s="53"/>
      <c r="M12" s="54"/>
    </row>
    <row r="13" spans="2:13" ht="13.5" thickBot="1">
      <c r="B13" s="123" t="s">
        <v>118</v>
      </c>
      <c r="C13" s="124">
        <f>SUM(C9:C12)</f>
        <v>470</v>
      </c>
      <c r="D13" s="124">
        <f>SUM(D9:D12)</f>
        <v>420</v>
      </c>
      <c r="E13" s="125">
        <f>SUM(E9:E12)</f>
        <v>450</v>
      </c>
      <c r="G13" s="113"/>
      <c r="L13" s="53"/>
      <c r="M13" s="54"/>
    </row>
    <row r="14" ht="13.5" thickBot="1"/>
    <row r="15" spans="2:5" ht="13.5" thickBot="1">
      <c r="B15" s="123" t="s">
        <v>119</v>
      </c>
      <c r="C15" s="133" t="s">
        <v>120</v>
      </c>
      <c r="D15" s="134" t="s">
        <v>113</v>
      </c>
      <c r="E15" s="116"/>
    </row>
    <row r="16" spans="2:5" ht="12.75">
      <c r="B16" s="121" t="str">
        <f>+'UNIDAD MOVIL'!B9</f>
        <v>TELEVIDEO S.A.</v>
      </c>
      <c r="C16" s="135">
        <v>0.06</v>
      </c>
      <c r="D16" s="127">
        <v>150</v>
      </c>
      <c r="E16" s="117"/>
    </row>
    <row r="17" spans="2:5" ht="12.75">
      <c r="B17" s="80" t="str">
        <f>+'UNIDAD MOVIL'!B10</f>
        <v>CARACOL TELEVISIÓN S.A.</v>
      </c>
      <c r="C17" s="132">
        <v>0.06</v>
      </c>
      <c r="D17" s="129">
        <v>150</v>
      </c>
      <c r="E17" s="117"/>
    </row>
    <row r="18" spans="2:5" ht="13.5" thickBot="1">
      <c r="B18" s="122" t="str">
        <f>+'UNIDAD MOVIL'!B11</f>
        <v>CMI</v>
      </c>
      <c r="C18" s="136">
        <v>0.06</v>
      </c>
      <c r="D18" s="131">
        <v>150</v>
      </c>
      <c r="E18" s="117"/>
    </row>
    <row r="19" spans="2:5" ht="13.5" thickBot="1">
      <c r="B19" s="112"/>
      <c r="C19" s="112"/>
      <c r="D19" s="112"/>
      <c r="E19" s="112"/>
    </row>
    <row r="20" spans="2:4" ht="30.75" customHeight="1" thickBot="1">
      <c r="B20" s="123" t="s">
        <v>144</v>
      </c>
      <c r="C20" s="133" t="s">
        <v>120</v>
      </c>
      <c r="D20" s="134" t="s">
        <v>113</v>
      </c>
    </row>
    <row r="21" spans="2:4" ht="12.75">
      <c r="B21" s="121" t="str">
        <f>+B16</f>
        <v>TELEVIDEO S.A.</v>
      </c>
      <c r="C21" s="135">
        <v>0.2</v>
      </c>
      <c r="D21" s="127">
        <v>150</v>
      </c>
    </row>
    <row r="22" spans="2:4" ht="12.75">
      <c r="B22" s="80" t="str">
        <f>+B17</f>
        <v>CARACOL TELEVISIÓN S.A.</v>
      </c>
      <c r="C22" s="132">
        <v>0.2</v>
      </c>
      <c r="D22" s="129">
        <v>150</v>
      </c>
    </row>
    <row r="23" spans="2:4" ht="13.5" thickBot="1">
      <c r="B23" s="122" t="str">
        <f>+B18</f>
        <v>CMI</v>
      </c>
      <c r="C23" s="136">
        <v>0.2</v>
      </c>
      <c r="D23" s="131">
        <v>150</v>
      </c>
    </row>
  </sheetData>
  <sheetProtection/>
  <mergeCells count="5">
    <mergeCell ref="B5:E5"/>
    <mergeCell ref="B3:E3"/>
    <mergeCell ref="F3:G3"/>
    <mergeCell ref="B4:E4"/>
    <mergeCell ref="F4:G4"/>
  </mergeCells>
  <printOptions horizontalCentered="1" verticalCentered="1"/>
  <pageMargins left="0.75" right="0.75" top="1" bottom="1" header="0" footer="0"/>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B2:R128"/>
  <sheetViews>
    <sheetView zoomScalePageLayoutView="0" workbookViewId="0" topLeftCell="A1">
      <selection activeCell="E56" sqref="E56"/>
    </sheetView>
  </sheetViews>
  <sheetFormatPr defaultColWidth="11.421875" defaultRowHeight="12.75"/>
  <cols>
    <col min="2" max="2" width="50.28125" style="0" customWidth="1"/>
    <col min="4" max="8" width="11.421875" style="19" customWidth="1"/>
    <col min="10" max="15" width="0" style="0" hidden="1" customWidth="1"/>
  </cols>
  <sheetData>
    <row r="1" ht="13.5" thickBot="1"/>
    <row r="2" spans="2:13" ht="27">
      <c r="B2" s="1"/>
      <c r="C2" s="208" t="s">
        <v>19</v>
      </c>
      <c r="D2" s="202" t="s">
        <v>20</v>
      </c>
      <c r="E2" s="202" t="s">
        <v>111</v>
      </c>
      <c r="F2" s="205" t="str">
        <f>+EFIN!D6</f>
        <v>TELEVIDEO S.A.</v>
      </c>
      <c r="G2" s="205" t="str">
        <f>+EFIN!E6</f>
        <v>CARACOL TELEVISIÓN S.A.</v>
      </c>
      <c r="H2" s="205" t="str">
        <f>+EFIN!F6</f>
        <v>CMI</v>
      </c>
      <c r="I2" s="211" t="s">
        <v>21</v>
      </c>
      <c r="J2" s="6" t="s">
        <v>22</v>
      </c>
      <c r="K2" s="5" t="s">
        <v>24</v>
      </c>
      <c r="L2" s="199" t="s">
        <v>25</v>
      </c>
      <c r="M2" s="6" t="s">
        <v>26</v>
      </c>
    </row>
    <row r="3" spans="2:13" ht="13.5">
      <c r="B3" s="2" t="s">
        <v>18</v>
      </c>
      <c r="C3" s="209"/>
      <c r="D3" s="203"/>
      <c r="E3" s="203"/>
      <c r="F3" s="206"/>
      <c r="G3" s="206"/>
      <c r="H3" s="206"/>
      <c r="I3" s="212"/>
      <c r="J3" s="7" t="s">
        <v>23</v>
      </c>
      <c r="K3" s="9" t="s">
        <v>23</v>
      </c>
      <c r="L3" s="200"/>
      <c r="M3" s="7" t="s">
        <v>23</v>
      </c>
    </row>
    <row r="4" spans="2:13" ht="14.25" thickBot="1">
      <c r="B4" s="3"/>
      <c r="C4" s="210"/>
      <c r="D4" s="204"/>
      <c r="E4" s="204"/>
      <c r="F4" s="207"/>
      <c r="G4" s="207"/>
      <c r="H4" s="207"/>
      <c r="I4" s="213"/>
      <c r="J4" s="8"/>
      <c r="K4" s="8"/>
      <c r="L4" s="201"/>
      <c r="M4" s="8"/>
    </row>
    <row r="5" spans="2:18" ht="13.5">
      <c r="B5" s="15" t="s">
        <v>27</v>
      </c>
      <c r="C5" s="4">
        <v>10</v>
      </c>
      <c r="D5" s="20">
        <v>5000000</v>
      </c>
      <c r="E5" s="20">
        <f>+D5*0.85</f>
        <v>4250000</v>
      </c>
      <c r="F5" s="20">
        <v>4640000</v>
      </c>
      <c r="G5" s="21">
        <v>3825000</v>
      </c>
      <c r="H5" s="20">
        <v>4625000</v>
      </c>
      <c r="I5" s="9">
        <v>100</v>
      </c>
      <c r="J5" s="212"/>
      <c r="K5" s="212"/>
      <c r="L5" s="212"/>
      <c r="M5" s="212"/>
      <c r="Q5" s="28"/>
      <c r="R5" s="28"/>
    </row>
    <row r="6" spans="2:18" ht="54" customHeight="1" hidden="1">
      <c r="B6" s="10" t="s">
        <v>28</v>
      </c>
      <c r="C6" s="4" t="s">
        <v>51</v>
      </c>
      <c r="D6" s="22"/>
      <c r="E6" s="22"/>
      <c r="F6" s="22"/>
      <c r="G6" s="22"/>
      <c r="H6" s="22"/>
      <c r="I6" s="13"/>
      <c r="J6" s="212"/>
      <c r="K6" s="212"/>
      <c r="L6" s="212"/>
      <c r="M6" s="212"/>
      <c r="Q6" s="28"/>
      <c r="R6" s="28"/>
    </row>
    <row r="7" spans="2:18" ht="13.5" customHeight="1" hidden="1">
      <c r="B7" s="10" t="s">
        <v>29</v>
      </c>
      <c r="C7" s="12"/>
      <c r="D7" s="22"/>
      <c r="E7" s="22"/>
      <c r="F7" s="22"/>
      <c r="G7" s="22"/>
      <c r="H7" s="22"/>
      <c r="I7" s="13"/>
      <c r="J7" s="212"/>
      <c r="K7" s="212"/>
      <c r="L7" s="212"/>
      <c r="M7" s="212"/>
      <c r="Q7" s="28"/>
      <c r="R7" s="28"/>
    </row>
    <row r="8" spans="2:18" ht="27" customHeight="1" hidden="1">
      <c r="B8" s="10" t="s">
        <v>30</v>
      </c>
      <c r="C8" s="12"/>
      <c r="D8" s="22"/>
      <c r="E8" s="22"/>
      <c r="F8" s="22"/>
      <c r="G8" s="22"/>
      <c r="H8" s="22"/>
      <c r="I8" s="13"/>
      <c r="J8" s="212"/>
      <c r="K8" s="212"/>
      <c r="L8" s="212"/>
      <c r="M8" s="212"/>
      <c r="Q8" s="28"/>
      <c r="R8" s="28"/>
    </row>
    <row r="9" spans="2:18" ht="94.5" customHeight="1" hidden="1">
      <c r="B9" s="10" t="s">
        <v>31</v>
      </c>
      <c r="C9" s="12"/>
      <c r="D9" s="22"/>
      <c r="E9" s="22"/>
      <c r="F9" s="22"/>
      <c r="G9" s="22"/>
      <c r="H9" s="22"/>
      <c r="I9" s="13"/>
      <c r="J9" s="212"/>
      <c r="K9" s="212"/>
      <c r="L9" s="212"/>
      <c r="M9" s="212"/>
      <c r="Q9" s="28"/>
      <c r="R9" s="28"/>
    </row>
    <row r="10" spans="2:18" ht="27" customHeight="1" hidden="1">
      <c r="B10" s="10" t="s">
        <v>32</v>
      </c>
      <c r="C10" s="12"/>
      <c r="D10" s="22"/>
      <c r="E10" s="22"/>
      <c r="F10" s="22"/>
      <c r="G10" s="22"/>
      <c r="H10" s="22"/>
      <c r="I10" s="13"/>
      <c r="J10" s="212"/>
      <c r="K10" s="212"/>
      <c r="L10" s="212"/>
      <c r="M10" s="212"/>
      <c r="Q10" s="28"/>
      <c r="R10" s="28"/>
    </row>
    <row r="11" spans="2:18" ht="27" customHeight="1" hidden="1">
      <c r="B11" s="10" t="s">
        <v>33</v>
      </c>
      <c r="C11" s="12"/>
      <c r="D11" s="22"/>
      <c r="E11" s="22"/>
      <c r="F11" s="22"/>
      <c r="G11" s="22"/>
      <c r="H11" s="22"/>
      <c r="I11" s="13"/>
      <c r="J11" s="212"/>
      <c r="K11" s="212"/>
      <c r="L11" s="212"/>
      <c r="M11" s="212"/>
      <c r="Q11" s="28"/>
      <c r="R11" s="28"/>
    </row>
    <row r="12" spans="2:18" ht="40.5" customHeight="1" hidden="1">
      <c r="B12" s="10" t="s">
        <v>34</v>
      </c>
      <c r="C12" s="12"/>
      <c r="D12" s="22"/>
      <c r="E12" s="22"/>
      <c r="F12" s="22"/>
      <c r="G12" s="22"/>
      <c r="H12" s="22"/>
      <c r="I12" s="13"/>
      <c r="J12" s="212"/>
      <c r="K12" s="212"/>
      <c r="L12" s="212"/>
      <c r="M12" s="212"/>
      <c r="Q12" s="28"/>
      <c r="R12" s="28"/>
    </row>
    <row r="13" spans="2:18" ht="13.5" customHeight="1" hidden="1">
      <c r="B13" s="10" t="s">
        <v>35</v>
      </c>
      <c r="C13" s="12"/>
      <c r="D13" s="22"/>
      <c r="E13" s="22"/>
      <c r="F13" s="22"/>
      <c r="G13" s="22"/>
      <c r="H13" s="22"/>
      <c r="I13" s="13"/>
      <c r="J13" s="212"/>
      <c r="K13" s="212"/>
      <c r="L13" s="212"/>
      <c r="M13" s="212"/>
      <c r="Q13" s="28"/>
      <c r="R13" s="28"/>
    </row>
    <row r="14" spans="2:18" ht="27" customHeight="1" hidden="1">
      <c r="B14" s="10" t="s">
        <v>36</v>
      </c>
      <c r="C14" s="12"/>
      <c r="D14" s="22"/>
      <c r="E14" s="22"/>
      <c r="F14" s="22"/>
      <c r="G14" s="22"/>
      <c r="H14" s="22"/>
      <c r="I14" s="13"/>
      <c r="J14" s="212"/>
      <c r="K14" s="212"/>
      <c r="L14" s="212"/>
      <c r="M14" s="212"/>
      <c r="Q14" s="28"/>
      <c r="R14" s="28"/>
    </row>
    <row r="15" spans="2:18" ht="27" customHeight="1" hidden="1">
      <c r="B15" s="10" t="s">
        <v>37</v>
      </c>
      <c r="C15" s="12"/>
      <c r="D15" s="22"/>
      <c r="E15" s="22"/>
      <c r="F15" s="22"/>
      <c r="G15" s="22"/>
      <c r="H15" s="22"/>
      <c r="I15" s="13"/>
      <c r="J15" s="212"/>
      <c r="K15" s="212"/>
      <c r="L15" s="212"/>
      <c r="M15" s="212"/>
      <c r="Q15" s="28"/>
      <c r="R15" s="28"/>
    </row>
    <row r="16" spans="2:18" ht="40.5" customHeight="1" hidden="1">
      <c r="B16" s="10" t="s">
        <v>38</v>
      </c>
      <c r="C16" s="12"/>
      <c r="D16" s="22"/>
      <c r="E16" s="22"/>
      <c r="F16" s="22"/>
      <c r="G16" s="22"/>
      <c r="H16" s="22"/>
      <c r="I16" s="13"/>
      <c r="J16" s="212"/>
      <c r="K16" s="212"/>
      <c r="L16" s="212"/>
      <c r="M16" s="212"/>
      <c r="Q16" s="28"/>
      <c r="R16" s="28"/>
    </row>
    <row r="17" spans="2:18" ht="67.5" customHeight="1" hidden="1">
      <c r="B17" s="10" t="s">
        <v>39</v>
      </c>
      <c r="C17" s="12"/>
      <c r="D17" s="22"/>
      <c r="E17" s="22"/>
      <c r="F17" s="22"/>
      <c r="G17" s="22"/>
      <c r="H17" s="22"/>
      <c r="I17" s="13"/>
      <c r="J17" s="212"/>
      <c r="K17" s="212"/>
      <c r="L17" s="212"/>
      <c r="M17" s="212"/>
      <c r="Q17" s="28"/>
      <c r="R17" s="28"/>
    </row>
    <row r="18" spans="2:18" ht="27" customHeight="1" hidden="1">
      <c r="B18" s="10" t="s">
        <v>40</v>
      </c>
      <c r="C18" s="12"/>
      <c r="D18" s="22"/>
      <c r="E18" s="22"/>
      <c r="F18" s="22"/>
      <c r="G18" s="22"/>
      <c r="H18" s="22"/>
      <c r="I18" s="13"/>
      <c r="J18" s="212"/>
      <c r="K18" s="212"/>
      <c r="L18" s="212"/>
      <c r="M18" s="212"/>
      <c r="Q18" s="28"/>
      <c r="R18" s="28"/>
    </row>
    <row r="19" spans="2:18" ht="81" customHeight="1" hidden="1">
      <c r="B19" s="10" t="s">
        <v>41</v>
      </c>
      <c r="C19" s="12"/>
      <c r="D19" s="22"/>
      <c r="E19" s="22"/>
      <c r="F19" s="22"/>
      <c r="G19" s="22"/>
      <c r="H19" s="22"/>
      <c r="I19" s="13"/>
      <c r="J19" s="212"/>
      <c r="K19" s="212"/>
      <c r="L19" s="212"/>
      <c r="M19" s="212"/>
      <c r="Q19" s="28"/>
      <c r="R19" s="28"/>
    </row>
    <row r="20" spans="2:18" ht="54" customHeight="1" hidden="1">
      <c r="B20" s="10" t="s">
        <v>42</v>
      </c>
      <c r="C20" s="12"/>
      <c r="D20" s="22"/>
      <c r="E20" s="22"/>
      <c r="F20" s="22"/>
      <c r="G20" s="22"/>
      <c r="H20" s="22"/>
      <c r="I20" s="13"/>
      <c r="J20" s="212"/>
      <c r="K20" s="212"/>
      <c r="L20" s="212"/>
      <c r="M20" s="212"/>
      <c r="Q20" s="28"/>
      <c r="R20" s="28"/>
    </row>
    <row r="21" spans="2:18" ht="13.5" customHeight="1" hidden="1">
      <c r="B21" s="10" t="s">
        <v>43</v>
      </c>
      <c r="C21" s="12"/>
      <c r="D21" s="22"/>
      <c r="E21" s="22"/>
      <c r="F21" s="22"/>
      <c r="G21" s="22"/>
      <c r="H21" s="22"/>
      <c r="I21" s="13"/>
      <c r="J21" s="212"/>
      <c r="K21" s="212"/>
      <c r="L21" s="212"/>
      <c r="M21" s="212"/>
      <c r="Q21" s="28"/>
      <c r="R21" s="28"/>
    </row>
    <row r="22" spans="2:18" ht="13.5" customHeight="1" hidden="1">
      <c r="B22" s="10" t="s">
        <v>44</v>
      </c>
      <c r="C22" s="12"/>
      <c r="D22" s="22"/>
      <c r="E22" s="22"/>
      <c r="F22" s="22"/>
      <c r="G22" s="22"/>
      <c r="H22" s="22"/>
      <c r="I22" s="13"/>
      <c r="J22" s="212"/>
      <c r="K22" s="212"/>
      <c r="L22" s="212"/>
      <c r="M22" s="212"/>
      <c r="Q22" s="28"/>
      <c r="R22" s="28"/>
    </row>
    <row r="23" spans="2:18" ht="27" customHeight="1" hidden="1">
      <c r="B23" s="10" t="s">
        <v>45</v>
      </c>
      <c r="C23" s="12"/>
      <c r="D23" s="22"/>
      <c r="E23" s="22"/>
      <c r="F23" s="22"/>
      <c r="G23" s="22"/>
      <c r="H23" s="22"/>
      <c r="I23" s="13"/>
      <c r="J23" s="212"/>
      <c r="K23" s="212"/>
      <c r="L23" s="212"/>
      <c r="M23" s="212"/>
      <c r="Q23" s="28"/>
      <c r="R23" s="28"/>
    </row>
    <row r="24" spans="2:18" ht="27" customHeight="1" hidden="1">
      <c r="B24" s="10" t="s">
        <v>46</v>
      </c>
      <c r="C24" s="12"/>
      <c r="D24" s="22"/>
      <c r="E24" s="22"/>
      <c r="F24" s="22"/>
      <c r="G24" s="22"/>
      <c r="H24" s="22"/>
      <c r="I24" s="13"/>
      <c r="J24" s="212"/>
      <c r="K24" s="212"/>
      <c r="L24" s="212"/>
      <c r="M24" s="212"/>
      <c r="Q24" s="28"/>
      <c r="R24" s="28"/>
    </row>
    <row r="25" spans="2:18" ht="27" customHeight="1" hidden="1">
      <c r="B25" s="10" t="s">
        <v>47</v>
      </c>
      <c r="C25" s="12"/>
      <c r="D25" s="22"/>
      <c r="E25" s="22"/>
      <c r="F25" s="22"/>
      <c r="G25" s="22"/>
      <c r="H25" s="22"/>
      <c r="I25" s="13"/>
      <c r="J25" s="212"/>
      <c r="K25" s="212"/>
      <c r="L25" s="212"/>
      <c r="M25" s="212"/>
      <c r="Q25" s="28"/>
      <c r="R25" s="28"/>
    </row>
    <row r="26" spans="2:18" ht="27" customHeight="1" hidden="1">
      <c r="B26" s="10" t="s">
        <v>48</v>
      </c>
      <c r="C26" s="12"/>
      <c r="D26" s="22"/>
      <c r="E26" s="22"/>
      <c r="F26" s="22"/>
      <c r="G26" s="22"/>
      <c r="H26" s="22"/>
      <c r="I26" s="13"/>
      <c r="J26" s="212"/>
      <c r="K26" s="212"/>
      <c r="L26" s="212"/>
      <c r="M26" s="212"/>
      <c r="Q26" s="28"/>
      <c r="R26" s="28"/>
    </row>
    <row r="27" spans="2:18" ht="27" customHeight="1" hidden="1">
      <c r="B27" s="10" t="s">
        <v>49</v>
      </c>
      <c r="C27" s="12"/>
      <c r="D27" s="22"/>
      <c r="E27" s="22"/>
      <c r="F27" s="22"/>
      <c r="G27" s="22"/>
      <c r="H27" s="22"/>
      <c r="I27" s="13"/>
      <c r="J27" s="212"/>
      <c r="K27" s="212"/>
      <c r="L27" s="212"/>
      <c r="M27" s="212"/>
      <c r="Q27" s="28"/>
      <c r="R27" s="28"/>
    </row>
    <row r="28" spans="2:18" ht="14.25" customHeight="1" hidden="1" thickBot="1">
      <c r="B28" s="10" t="s">
        <v>50</v>
      </c>
      <c r="C28" s="12"/>
      <c r="D28" s="22"/>
      <c r="E28" s="22"/>
      <c r="F28" s="22"/>
      <c r="G28" s="22"/>
      <c r="H28" s="22"/>
      <c r="I28" s="13"/>
      <c r="J28" s="212"/>
      <c r="K28" s="212"/>
      <c r="L28" s="212"/>
      <c r="M28" s="212"/>
      <c r="Q28" s="28"/>
      <c r="R28" s="28"/>
    </row>
    <row r="29" spans="3:18" ht="13.5" hidden="1">
      <c r="C29" s="9"/>
      <c r="D29" s="20"/>
      <c r="E29" s="20"/>
      <c r="F29" s="20"/>
      <c r="G29" s="20"/>
      <c r="H29" s="20"/>
      <c r="I29" s="9"/>
      <c r="J29" s="211"/>
      <c r="K29" s="211"/>
      <c r="L29" s="211"/>
      <c r="M29" s="211"/>
      <c r="Q29" s="28"/>
      <c r="R29" s="28"/>
    </row>
    <row r="30" spans="2:18" ht="13.5">
      <c r="B30" s="16" t="s">
        <v>52</v>
      </c>
      <c r="C30" s="9">
        <v>10</v>
      </c>
      <c r="D30" s="20">
        <v>4000000</v>
      </c>
      <c r="E30" s="20">
        <f>+D30*0.85</f>
        <v>3400000</v>
      </c>
      <c r="F30" s="20">
        <v>3650000</v>
      </c>
      <c r="G30" s="21">
        <v>3060000</v>
      </c>
      <c r="H30" s="20">
        <v>3800000</v>
      </c>
      <c r="I30" s="9">
        <v>50</v>
      </c>
      <c r="J30" s="212"/>
      <c r="K30" s="212"/>
      <c r="L30" s="212"/>
      <c r="M30" s="212"/>
      <c r="Q30" s="28"/>
      <c r="R30" s="28"/>
    </row>
    <row r="31" spans="2:18" ht="54" customHeight="1" hidden="1">
      <c r="B31" s="2" t="s">
        <v>53</v>
      </c>
      <c r="C31" s="9" t="s">
        <v>51</v>
      </c>
      <c r="D31" s="22"/>
      <c r="E31" s="22"/>
      <c r="F31" s="22"/>
      <c r="G31" s="22"/>
      <c r="H31" s="22"/>
      <c r="I31" s="13"/>
      <c r="J31" s="212"/>
      <c r="K31" s="212"/>
      <c r="L31" s="212"/>
      <c r="M31" s="212"/>
      <c r="Q31" s="28"/>
      <c r="R31" s="28"/>
    </row>
    <row r="32" spans="2:18" ht="13.5" customHeight="1" hidden="1">
      <c r="B32" s="2" t="s">
        <v>54</v>
      </c>
      <c r="C32" s="9"/>
      <c r="D32" s="22"/>
      <c r="E32" s="22"/>
      <c r="F32" s="22"/>
      <c r="G32" s="22"/>
      <c r="H32" s="22"/>
      <c r="I32" s="13"/>
      <c r="J32" s="212"/>
      <c r="K32" s="212"/>
      <c r="L32" s="212"/>
      <c r="M32" s="212"/>
      <c r="Q32" s="28"/>
      <c r="R32" s="28"/>
    </row>
    <row r="33" spans="2:18" ht="27" customHeight="1" hidden="1">
      <c r="B33" s="2" t="s">
        <v>55</v>
      </c>
      <c r="C33" s="13"/>
      <c r="D33" s="22"/>
      <c r="E33" s="22"/>
      <c r="F33" s="22"/>
      <c r="G33" s="22"/>
      <c r="H33" s="22"/>
      <c r="I33" s="13"/>
      <c r="J33" s="212"/>
      <c r="K33" s="212"/>
      <c r="L33" s="212"/>
      <c r="M33" s="212"/>
      <c r="Q33" s="28"/>
      <c r="R33" s="28"/>
    </row>
    <row r="34" spans="2:18" ht="27" customHeight="1" hidden="1">
      <c r="B34" s="2" t="s">
        <v>56</v>
      </c>
      <c r="C34" s="13"/>
      <c r="D34" s="22"/>
      <c r="E34" s="22"/>
      <c r="F34" s="22"/>
      <c r="G34" s="22"/>
      <c r="H34" s="22"/>
      <c r="I34" s="13"/>
      <c r="J34" s="212"/>
      <c r="K34" s="212"/>
      <c r="L34" s="212"/>
      <c r="M34" s="212"/>
      <c r="Q34" s="28"/>
      <c r="R34" s="28"/>
    </row>
    <row r="35" spans="2:18" ht="27.75" customHeight="1" hidden="1" thickBot="1">
      <c r="B35" s="2" t="s">
        <v>57</v>
      </c>
      <c r="C35" s="13"/>
      <c r="D35" s="22"/>
      <c r="E35" s="22"/>
      <c r="F35" s="22"/>
      <c r="G35" s="22"/>
      <c r="H35" s="22"/>
      <c r="I35" s="13"/>
      <c r="J35" s="212"/>
      <c r="K35" s="212"/>
      <c r="L35" s="212"/>
      <c r="M35" s="212"/>
      <c r="Q35" s="28"/>
      <c r="R35" s="28"/>
    </row>
    <row r="36" spans="3:18" ht="13.5" hidden="1">
      <c r="C36" s="9"/>
      <c r="D36" s="20"/>
      <c r="E36" s="20"/>
      <c r="F36" s="20"/>
      <c r="G36" s="20"/>
      <c r="H36" s="20"/>
      <c r="I36" s="9"/>
      <c r="J36" s="211"/>
      <c r="K36" s="211"/>
      <c r="L36" s="211"/>
      <c r="M36" s="211"/>
      <c r="Q36" s="28"/>
      <c r="R36" s="28"/>
    </row>
    <row r="37" spans="2:18" ht="13.5">
      <c r="B37" s="18" t="s">
        <v>58</v>
      </c>
      <c r="C37" s="9">
        <v>10</v>
      </c>
      <c r="D37" s="20">
        <v>900000</v>
      </c>
      <c r="E37" s="20">
        <f>+D37*0.85</f>
        <v>765000</v>
      </c>
      <c r="F37" s="20">
        <v>900000</v>
      </c>
      <c r="G37" s="21">
        <v>688500</v>
      </c>
      <c r="H37" s="20">
        <v>855000</v>
      </c>
      <c r="I37" s="9">
        <v>50</v>
      </c>
      <c r="J37" s="212"/>
      <c r="K37" s="212"/>
      <c r="L37" s="212"/>
      <c r="M37" s="212"/>
      <c r="Q37" s="28"/>
      <c r="R37" s="28"/>
    </row>
    <row r="38" spans="2:18" ht="27.75" customHeight="1" hidden="1" thickBot="1">
      <c r="B38" s="2" t="s">
        <v>59</v>
      </c>
      <c r="C38" s="9" t="s">
        <v>51</v>
      </c>
      <c r="D38" s="20"/>
      <c r="E38" s="20"/>
      <c r="F38" s="20"/>
      <c r="G38" s="20"/>
      <c r="H38" s="20"/>
      <c r="I38" s="13"/>
      <c r="J38" s="212"/>
      <c r="K38" s="212"/>
      <c r="L38" s="212"/>
      <c r="M38" s="212"/>
      <c r="Q38" s="28"/>
      <c r="R38" s="28"/>
    </row>
    <row r="39" spans="3:18" ht="13.5" hidden="1">
      <c r="C39" s="9"/>
      <c r="D39" s="20"/>
      <c r="E39" s="20"/>
      <c r="F39" s="20"/>
      <c r="G39" s="20"/>
      <c r="H39" s="20"/>
      <c r="I39" s="9"/>
      <c r="J39" s="211"/>
      <c r="K39" s="211"/>
      <c r="L39" s="211"/>
      <c r="M39" s="211"/>
      <c r="Q39" s="28"/>
      <c r="R39" s="28"/>
    </row>
    <row r="40" spans="2:18" ht="16.5" customHeight="1">
      <c r="B40" s="18" t="s">
        <v>60</v>
      </c>
      <c r="C40" s="9" t="s">
        <v>63</v>
      </c>
      <c r="D40" s="20">
        <v>481700</v>
      </c>
      <c r="E40" s="20">
        <f>+D40*0.85</f>
        <v>409445</v>
      </c>
      <c r="F40" s="20">
        <v>480000</v>
      </c>
      <c r="G40" s="21">
        <v>368500</v>
      </c>
      <c r="H40" s="20">
        <v>481700</v>
      </c>
      <c r="I40" s="9">
        <v>25</v>
      </c>
      <c r="J40" s="212"/>
      <c r="K40" s="212"/>
      <c r="L40" s="212"/>
      <c r="M40" s="212"/>
      <c r="Q40" s="28"/>
      <c r="R40" s="28"/>
    </row>
    <row r="41" spans="2:18" ht="13.5" customHeight="1" hidden="1">
      <c r="B41" s="2" t="s">
        <v>61</v>
      </c>
      <c r="C41" s="13"/>
      <c r="D41" s="22"/>
      <c r="E41" s="22"/>
      <c r="F41" s="22"/>
      <c r="G41" s="22"/>
      <c r="H41" s="22"/>
      <c r="I41" s="13"/>
      <c r="J41" s="212"/>
      <c r="K41" s="212"/>
      <c r="L41" s="212"/>
      <c r="M41" s="212"/>
      <c r="Q41" s="28"/>
      <c r="R41" s="28"/>
    </row>
    <row r="42" spans="2:18" ht="14.25" customHeight="1" hidden="1" thickBot="1">
      <c r="B42" s="3" t="s">
        <v>62</v>
      </c>
      <c r="C42" s="8"/>
      <c r="D42" s="23"/>
      <c r="E42" s="23"/>
      <c r="F42" s="23"/>
      <c r="G42" s="23"/>
      <c r="H42" s="23"/>
      <c r="I42" s="8"/>
      <c r="J42" s="213"/>
      <c r="K42" s="213"/>
      <c r="L42" s="213"/>
      <c r="M42" s="213"/>
      <c r="Q42" s="28"/>
      <c r="R42" s="28"/>
    </row>
    <row r="43" spans="2:18" ht="13.5">
      <c r="B43" s="15" t="s">
        <v>64</v>
      </c>
      <c r="C43" s="9">
        <v>10</v>
      </c>
      <c r="D43" s="20">
        <v>340000</v>
      </c>
      <c r="E43" s="20">
        <f>+D43*0.85</f>
        <v>289000</v>
      </c>
      <c r="F43" s="20">
        <v>320000</v>
      </c>
      <c r="G43" s="20">
        <v>306000</v>
      </c>
      <c r="H43" s="20">
        <v>314500</v>
      </c>
      <c r="I43" s="9">
        <v>100</v>
      </c>
      <c r="J43" s="212"/>
      <c r="K43" s="212"/>
      <c r="L43" s="212"/>
      <c r="M43" s="212"/>
      <c r="Q43" s="28"/>
      <c r="R43" s="28"/>
    </row>
    <row r="44" spans="2:18" ht="67.5" customHeight="1" hidden="1">
      <c r="B44" s="10" t="s">
        <v>65</v>
      </c>
      <c r="C44" s="9" t="s">
        <v>51</v>
      </c>
      <c r="D44" s="22"/>
      <c r="E44" s="22"/>
      <c r="F44" s="22"/>
      <c r="G44" s="22"/>
      <c r="H44" s="22"/>
      <c r="I44" s="13"/>
      <c r="J44" s="212"/>
      <c r="K44" s="212"/>
      <c r="L44" s="212"/>
      <c r="M44" s="212"/>
      <c r="Q44" s="28"/>
      <c r="R44" s="28"/>
    </row>
    <row r="45" spans="2:18" ht="13.5" customHeight="1" hidden="1">
      <c r="B45" s="10" t="s">
        <v>66</v>
      </c>
      <c r="C45" s="13"/>
      <c r="D45" s="22"/>
      <c r="E45" s="22"/>
      <c r="F45" s="22"/>
      <c r="G45" s="22"/>
      <c r="H45" s="22"/>
      <c r="I45" s="13"/>
      <c r="J45" s="212"/>
      <c r="K45" s="212"/>
      <c r="L45" s="212"/>
      <c r="M45" s="212"/>
      <c r="Q45" s="28"/>
      <c r="R45" s="28"/>
    </row>
    <row r="46" spans="2:18" ht="40.5" customHeight="1" hidden="1">
      <c r="B46" s="10" t="s">
        <v>67</v>
      </c>
      <c r="C46" s="13"/>
      <c r="D46" s="22"/>
      <c r="E46" s="22"/>
      <c r="F46" s="22"/>
      <c r="G46" s="22"/>
      <c r="H46" s="22"/>
      <c r="I46" s="13"/>
      <c r="J46" s="212"/>
      <c r="K46" s="212"/>
      <c r="L46" s="212"/>
      <c r="M46" s="212"/>
      <c r="Q46" s="28"/>
      <c r="R46" s="28"/>
    </row>
    <row r="47" spans="2:18" ht="54.75" customHeight="1" hidden="1" thickBot="1">
      <c r="B47" s="10" t="s">
        <v>68</v>
      </c>
      <c r="C47" s="13"/>
      <c r="D47" s="22"/>
      <c r="E47" s="22"/>
      <c r="F47" s="22"/>
      <c r="G47" s="22"/>
      <c r="H47" s="22"/>
      <c r="I47" s="13"/>
      <c r="J47" s="212"/>
      <c r="K47" s="212"/>
      <c r="L47" s="212"/>
      <c r="M47" s="212"/>
      <c r="Q47" s="28"/>
      <c r="R47" s="28"/>
    </row>
    <row r="48" spans="2:18" ht="13.5" customHeight="1" hidden="1">
      <c r="B48" s="10"/>
      <c r="C48" s="9"/>
      <c r="D48" s="20"/>
      <c r="E48" s="20"/>
      <c r="F48" s="20"/>
      <c r="G48" s="20"/>
      <c r="H48" s="20"/>
      <c r="I48" s="9"/>
      <c r="J48" s="211"/>
      <c r="K48" s="211"/>
      <c r="L48" s="211"/>
      <c r="M48" s="211"/>
      <c r="Q48" s="28"/>
      <c r="R48" s="28"/>
    </row>
    <row r="49" spans="2:18" ht="13.5">
      <c r="B49" s="15" t="s">
        <v>69</v>
      </c>
      <c r="C49" s="9">
        <v>10</v>
      </c>
      <c r="D49" s="20">
        <v>400000</v>
      </c>
      <c r="E49" s="20">
        <f>+D49*0.85</f>
        <v>340000</v>
      </c>
      <c r="F49" s="20">
        <v>380000</v>
      </c>
      <c r="G49" s="21">
        <v>306000</v>
      </c>
      <c r="H49" s="20">
        <v>370000</v>
      </c>
      <c r="I49" s="9">
        <v>100</v>
      </c>
      <c r="J49" s="212"/>
      <c r="K49" s="212"/>
      <c r="L49" s="212"/>
      <c r="M49" s="212"/>
      <c r="Q49" s="28"/>
      <c r="R49" s="28"/>
    </row>
    <row r="50" spans="2:18" ht="14.25" hidden="1" thickBot="1">
      <c r="B50" s="10"/>
      <c r="C50" s="9" t="s">
        <v>74</v>
      </c>
      <c r="D50" s="22"/>
      <c r="E50" s="22"/>
      <c r="F50" s="22"/>
      <c r="G50" s="22"/>
      <c r="H50" s="22"/>
      <c r="I50" s="13"/>
      <c r="J50" s="212"/>
      <c r="K50" s="212"/>
      <c r="L50" s="212"/>
      <c r="M50" s="212"/>
      <c r="Q50" s="28"/>
      <c r="R50" s="28"/>
    </row>
    <row r="51" spans="2:18" ht="121.5" customHeight="1" hidden="1">
      <c r="B51" s="10" t="s">
        <v>70</v>
      </c>
      <c r="C51" s="9" t="s">
        <v>75</v>
      </c>
      <c r="D51" s="22"/>
      <c r="E51" s="22"/>
      <c r="F51" s="22"/>
      <c r="G51" s="22"/>
      <c r="H51" s="22"/>
      <c r="I51" s="13"/>
      <c r="J51" s="212"/>
      <c r="K51" s="212"/>
      <c r="L51" s="212"/>
      <c r="M51" s="212"/>
      <c r="Q51" s="28"/>
      <c r="R51" s="28"/>
    </row>
    <row r="52" spans="2:18" ht="13.5" customHeight="1" hidden="1">
      <c r="B52" s="10" t="s">
        <v>71</v>
      </c>
      <c r="C52" s="13"/>
      <c r="D52" s="22"/>
      <c r="E52" s="22"/>
      <c r="F52" s="22"/>
      <c r="G52" s="22"/>
      <c r="H52" s="22"/>
      <c r="I52" s="13"/>
      <c r="J52" s="212"/>
      <c r="K52" s="212"/>
      <c r="L52" s="212"/>
      <c r="M52" s="212"/>
      <c r="Q52" s="28"/>
      <c r="R52" s="28"/>
    </row>
    <row r="53" spans="2:18" ht="13.5" customHeight="1" hidden="1">
      <c r="B53" s="10" t="s">
        <v>72</v>
      </c>
      <c r="C53" s="13"/>
      <c r="D53" s="22"/>
      <c r="E53" s="22"/>
      <c r="F53" s="22"/>
      <c r="G53" s="22"/>
      <c r="H53" s="22"/>
      <c r="I53" s="13"/>
      <c r="J53" s="212"/>
      <c r="K53" s="212"/>
      <c r="L53" s="212"/>
      <c r="M53" s="212"/>
      <c r="Q53" s="28"/>
      <c r="R53" s="28"/>
    </row>
    <row r="54" spans="2:18" ht="14.25" customHeight="1" hidden="1" thickBot="1">
      <c r="B54" s="10" t="s">
        <v>73</v>
      </c>
      <c r="C54" s="13"/>
      <c r="D54" s="22"/>
      <c r="E54" s="22"/>
      <c r="F54" s="22"/>
      <c r="G54" s="22"/>
      <c r="H54" s="22"/>
      <c r="I54" s="13"/>
      <c r="J54" s="212"/>
      <c r="K54" s="212"/>
      <c r="L54" s="212"/>
      <c r="M54" s="212"/>
      <c r="Q54" s="28"/>
      <c r="R54" s="28"/>
    </row>
    <row r="55" spans="2:18" ht="13.5" customHeight="1" hidden="1">
      <c r="B55" s="10"/>
      <c r="C55" s="9"/>
      <c r="D55" s="20"/>
      <c r="E55" s="20"/>
      <c r="F55" s="20"/>
      <c r="G55" s="20"/>
      <c r="H55" s="20"/>
      <c r="I55" s="9"/>
      <c r="J55" s="211"/>
      <c r="K55" s="211"/>
      <c r="L55" s="211"/>
      <c r="M55" s="211"/>
      <c r="Q55" s="28"/>
      <c r="R55" s="28"/>
    </row>
    <row r="56" spans="2:18" ht="13.5">
      <c r="B56" s="15" t="s">
        <v>76</v>
      </c>
      <c r="C56" s="9">
        <v>10</v>
      </c>
      <c r="D56" s="20">
        <v>400000</v>
      </c>
      <c r="E56" s="20">
        <f>+D56*0.85</f>
        <v>340000</v>
      </c>
      <c r="F56" s="20">
        <v>380000</v>
      </c>
      <c r="G56" s="21">
        <v>306000</v>
      </c>
      <c r="H56" s="20">
        <v>380000</v>
      </c>
      <c r="I56" s="9">
        <v>50</v>
      </c>
      <c r="J56" s="212"/>
      <c r="K56" s="212"/>
      <c r="L56" s="212"/>
      <c r="M56" s="212"/>
      <c r="Q56" s="28"/>
      <c r="R56" s="28"/>
    </row>
    <row r="57" spans="2:18" ht="14.25" hidden="1" thickBot="1">
      <c r="B57" s="10"/>
      <c r="C57" s="9" t="s">
        <v>51</v>
      </c>
      <c r="D57" s="22"/>
      <c r="E57" s="22"/>
      <c r="F57" s="22"/>
      <c r="G57" s="22"/>
      <c r="H57" s="22"/>
      <c r="I57" s="13"/>
      <c r="J57" s="212"/>
      <c r="K57" s="212"/>
      <c r="L57" s="212"/>
      <c r="M57" s="212"/>
      <c r="Q57" s="28"/>
      <c r="R57" s="28"/>
    </row>
    <row r="58" spans="2:18" ht="13.5" customHeight="1" hidden="1">
      <c r="B58" s="2" t="s">
        <v>77</v>
      </c>
      <c r="C58" s="13"/>
      <c r="D58" s="22"/>
      <c r="E58" s="22"/>
      <c r="F58" s="22"/>
      <c r="G58" s="22"/>
      <c r="H58" s="22"/>
      <c r="I58" s="13"/>
      <c r="J58" s="212"/>
      <c r="K58" s="212"/>
      <c r="L58" s="212"/>
      <c r="M58" s="212"/>
      <c r="Q58" s="28"/>
      <c r="R58" s="28"/>
    </row>
    <row r="59" spans="2:18" ht="27" customHeight="1" hidden="1">
      <c r="B59" s="2" t="s">
        <v>78</v>
      </c>
      <c r="C59" s="13"/>
      <c r="D59" s="22"/>
      <c r="E59" s="22"/>
      <c r="F59" s="22"/>
      <c r="G59" s="22"/>
      <c r="H59" s="22"/>
      <c r="I59" s="13"/>
      <c r="J59" s="212"/>
      <c r="K59" s="212"/>
      <c r="L59" s="212"/>
      <c r="M59" s="212"/>
      <c r="Q59" s="28"/>
      <c r="R59" s="28"/>
    </row>
    <row r="60" spans="2:18" ht="67.5" customHeight="1" hidden="1">
      <c r="B60" s="2" t="s">
        <v>79</v>
      </c>
      <c r="C60" s="13"/>
      <c r="D60" s="22"/>
      <c r="E60" s="22"/>
      <c r="F60" s="22"/>
      <c r="G60" s="22"/>
      <c r="H60" s="22"/>
      <c r="I60" s="13"/>
      <c r="J60" s="212"/>
      <c r="K60" s="212"/>
      <c r="L60" s="212"/>
      <c r="M60" s="212"/>
      <c r="Q60" s="28"/>
      <c r="R60" s="28"/>
    </row>
    <row r="61" spans="2:18" ht="13.5" customHeight="1" hidden="1">
      <c r="B61" s="2" t="s">
        <v>71</v>
      </c>
      <c r="C61" s="13"/>
      <c r="D61" s="22"/>
      <c r="E61" s="22"/>
      <c r="F61" s="22"/>
      <c r="G61" s="22"/>
      <c r="H61" s="22"/>
      <c r="I61" s="13"/>
      <c r="J61" s="212"/>
      <c r="K61" s="212"/>
      <c r="L61" s="212"/>
      <c r="M61" s="212"/>
      <c r="Q61" s="28"/>
      <c r="R61" s="28"/>
    </row>
    <row r="62" spans="2:18" ht="27.75" customHeight="1" hidden="1" thickBot="1">
      <c r="B62" s="2" t="s">
        <v>80</v>
      </c>
      <c r="C62" s="13"/>
      <c r="D62" s="22"/>
      <c r="E62" s="22"/>
      <c r="F62" s="22"/>
      <c r="G62" s="22"/>
      <c r="H62" s="22"/>
      <c r="I62" s="13"/>
      <c r="J62" s="212"/>
      <c r="K62" s="212"/>
      <c r="L62" s="212"/>
      <c r="M62" s="212"/>
      <c r="Q62" s="28"/>
      <c r="R62" s="28"/>
    </row>
    <row r="63" spans="3:18" ht="13.5" hidden="1">
      <c r="C63" s="9"/>
      <c r="D63" s="20"/>
      <c r="E63" s="20"/>
      <c r="F63" s="20"/>
      <c r="G63" s="20"/>
      <c r="H63" s="20"/>
      <c r="I63" s="9"/>
      <c r="J63" s="211"/>
      <c r="K63" s="211"/>
      <c r="L63" s="211"/>
      <c r="M63" s="211"/>
      <c r="Q63" s="28"/>
      <c r="R63" s="28"/>
    </row>
    <row r="64" spans="2:18" ht="13.5">
      <c r="B64" s="15" t="s">
        <v>81</v>
      </c>
      <c r="C64" s="9">
        <v>10</v>
      </c>
      <c r="D64" s="20">
        <v>200000</v>
      </c>
      <c r="E64" s="20">
        <f>+D64*0.85</f>
        <v>170000</v>
      </c>
      <c r="F64" s="20">
        <v>190000</v>
      </c>
      <c r="G64" s="21">
        <v>153000</v>
      </c>
      <c r="H64" s="20">
        <v>200000</v>
      </c>
      <c r="I64" s="9">
        <v>25</v>
      </c>
      <c r="J64" s="212"/>
      <c r="K64" s="212"/>
      <c r="L64" s="212"/>
      <c r="M64" s="212"/>
      <c r="Q64" s="28"/>
      <c r="R64" s="28"/>
    </row>
    <row r="65" spans="2:18" ht="41.25" customHeight="1" hidden="1" thickBot="1">
      <c r="B65" s="10" t="s">
        <v>82</v>
      </c>
      <c r="C65" s="9" t="s">
        <v>51</v>
      </c>
      <c r="D65" s="22"/>
      <c r="E65" s="22"/>
      <c r="F65" s="22"/>
      <c r="G65" s="22"/>
      <c r="H65" s="22"/>
      <c r="I65" s="13"/>
      <c r="J65" s="212"/>
      <c r="K65" s="212"/>
      <c r="L65" s="212"/>
      <c r="M65" s="212"/>
      <c r="Q65" s="28"/>
      <c r="R65" s="28"/>
    </row>
    <row r="66" spans="2:18" ht="13.5" customHeight="1" hidden="1">
      <c r="B66" s="10"/>
      <c r="C66" s="211"/>
      <c r="D66" s="205"/>
      <c r="E66" s="24"/>
      <c r="F66" s="24"/>
      <c r="G66" s="24"/>
      <c r="H66" s="24"/>
      <c r="I66" s="211"/>
      <c r="J66" s="211"/>
      <c r="K66" s="211"/>
      <c r="L66" s="211"/>
      <c r="M66" s="211"/>
      <c r="Q66" s="28"/>
      <c r="R66" s="28"/>
    </row>
    <row r="67" spans="2:18" ht="13.5">
      <c r="B67" s="17" t="s">
        <v>83</v>
      </c>
      <c r="C67" s="212"/>
      <c r="D67" s="206"/>
      <c r="E67" s="25"/>
      <c r="F67" s="25"/>
      <c r="G67" s="25"/>
      <c r="H67" s="25"/>
      <c r="I67" s="212"/>
      <c r="J67" s="212"/>
      <c r="K67" s="212"/>
      <c r="L67" s="212"/>
      <c r="M67" s="212"/>
      <c r="Q67" s="28"/>
      <c r="R67" s="28"/>
    </row>
    <row r="68" spans="2:18" ht="13.5" hidden="1">
      <c r="B68" s="10"/>
      <c r="C68" s="212"/>
      <c r="D68" s="206"/>
      <c r="E68" s="25"/>
      <c r="F68" s="25"/>
      <c r="G68" s="25"/>
      <c r="H68" s="25"/>
      <c r="I68" s="212"/>
      <c r="J68" s="212"/>
      <c r="K68" s="212"/>
      <c r="L68" s="212"/>
      <c r="M68" s="212"/>
      <c r="Q68" s="28"/>
      <c r="R68" s="28"/>
    </row>
    <row r="69" spans="2:18" ht="27.75" thickBot="1">
      <c r="B69" s="11" t="s">
        <v>84</v>
      </c>
      <c r="C69" s="213"/>
      <c r="D69" s="207"/>
      <c r="E69" s="26"/>
      <c r="F69" s="26"/>
      <c r="G69" s="26"/>
      <c r="H69" s="26"/>
      <c r="I69" s="213"/>
      <c r="J69" s="213"/>
      <c r="K69" s="213"/>
      <c r="L69" s="213"/>
      <c r="M69" s="213"/>
      <c r="Q69" s="28"/>
      <c r="R69" s="28"/>
    </row>
    <row r="70" spans="2:18" ht="14.25" thickBot="1">
      <c r="B70" s="199" t="s">
        <v>85</v>
      </c>
      <c r="C70" s="211" t="s">
        <v>86</v>
      </c>
      <c r="D70" s="205">
        <v>1250000</v>
      </c>
      <c r="E70" s="20">
        <f>+D70*0.85</f>
        <v>1062500</v>
      </c>
      <c r="F70" s="24">
        <v>1250000</v>
      </c>
      <c r="G70" s="24">
        <v>956250</v>
      </c>
      <c r="H70" s="24">
        <v>1250000</v>
      </c>
      <c r="I70" s="211"/>
      <c r="J70" s="211"/>
      <c r="K70" s="211"/>
      <c r="L70" s="211"/>
      <c r="M70" s="211"/>
      <c r="Q70" s="28"/>
      <c r="R70" s="28"/>
    </row>
    <row r="71" spans="2:18" ht="14.25" hidden="1" thickBot="1">
      <c r="B71" s="201"/>
      <c r="C71" s="213"/>
      <c r="D71" s="207"/>
      <c r="E71" s="26"/>
      <c r="F71" s="26"/>
      <c r="G71" s="26"/>
      <c r="H71" s="26"/>
      <c r="I71" s="213"/>
      <c r="J71" s="213"/>
      <c r="K71" s="213"/>
      <c r="L71" s="213"/>
      <c r="M71" s="213"/>
      <c r="Q71" s="28"/>
      <c r="R71" s="28"/>
    </row>
    <row r="72" spans="2:18" ht="13.5">
      <c r="B72" s="199" t="s">
        <v>87</v>
      </c>
      <c r="C72" s="211" t="s">
        <v>86</v>
      </c>
      <c r="D72" s="205">
        <v>500000</v>
      </c>
      <c r="E72" s="20">
        <f>+D72*0.85</f>
        <v>425000</v>
      </c>
      <c r="F72" s="24">
        <v>500000</v>
      </c>
      <c r="G72" s="24">
        <v>382500</v>
      </c>
      <c r="H72" s="24">
        <v>500000</v>
      </c>
      <c r="I72" s="211"/>
      <c r="J72" s="211"/>
      <c r="K72" s="211"/>
      <c r="L72" s="211"/>
      <c r="M72" s="211"/>
      <c r="Q72" s="28"/>
      <c r="R72" s="28"/>
    </row>
    <row r="73" spans="2:18" ht="14.25" hidden="1" thickBot="1">
      <c r="B73" s="201"/>
      <c r="C73" s="213"/>
      <c r="D73" s="207"/>
      <c r="E73" s="26"/>
      <c r="F73" s="26"/>
      <c r="G73" s="26"/>
      <c r="H73" s="26"/>
      <c r="I73" s="213"/>
      <c r="J73" s="213"/>
      <c r="K73" s="213"/>
      <c r="L73" s="213"/>
      <c r="M73" s="213"/>
      <c r="Q73" s="28"/>
      <c r="R73" s="28"/>
    </row>
    <row r="74" spans="2:18" ht="14.25" thickBot="1">
      <c r="B74" s="11" t="s">
        <v>88</v>
      </c>
      <c r="C74" s="14" t="s">
        <v>86</v>
      </c>
      <c r="D74" s="27">
        <v>1250000</v>
      </c>
      <c r="E74" s="20">
        <f>+D74*0.85</f>
        <v>1062500</v>
      </c>
      <c r="F74" s="27">
        <v>1250000</v>
      </c>
      <c r="G74" s="27">
        <v>956250</v>
      </c>
      <c r="H74" s="27">
        <v>1250000</v>
      </c>
      <c r="I74" s="14"/>
      <c r="J74" s="14"/>
      <c r="K74" s="14"/>
      <c r="L74" s="14"/>
      <c r="M74" s="14"/>
      <c r="Q74" s="28"/>
      <c r="R74" s="28"/>
    </row>
    <row r="75" spans="2:18" ht="14.25" thickBot="1">
      <c r="B75" s="199" t="s">
        <v>89</v>
      </c>
      <c r="C75" s="211" t="s">
        <v>86</v>
      </c>
      <c r="D75" s="205">
        <v>400000</v>
      </c>
      <c r="E75" s="20">
        <f>+D75*0.85</f>
        <v>340000</v>
      </c>
      <c r="F75" s="24">
        <v>400000</v>
      </c>
      <c r="G75" s="24">
        <v>306000</v>
      </c>
      <c r="H75" s="205">
        <v>400000</v>
      </c>
      <c r="I75" s="211"/>
      <c r="J75" s="211"/>
      <c r="K75" s="211"/>
      <c r="L75" s="211"/>
      <c r="M75" s="211"/>
      <c r="Q75" s="28"/>
      <c r="R75" s="28"/>
    </row>
    <row r="76" spans="2:18" ht="14.25" hidden="1" thickBot="1">
      <c r="B76" s="201"/>
      <c r="C76" s="213"/>
      <c r="D76" s="207"/>
      <c r="E76" s="26"/>
      <c r="F76" s="26"/>
      <c r="G76" s="26"/>
      <c r="H76" s="207"/>
      <c r="I76" s="213"/>
      <c r="J76" s="213"/>
      <c r="K76" s="213"/>
      <c r="L76" s="213"/>
      <c r="M76" s="213"/>
      <c r="Q76" s="28"/>
      <c r="R76" s="28"/>
    </row>
    <row r="77" spans="2:18" ht="14.25" thickBot="1">
      <c r="B77" s="199" t="s">
        <v>90</v>
      </c>
      <c r="C77" s="211" t="s">
        <v>86</v>
      </c>
      <c r="D77" s="205">
        <v>200000</v>
      </c>
      <c r="E77" s="20">
        <f>+D77*0.85</f>
        <v>170000</v>
      </c>
      <c r="F77" s="24">
        <v>200000</v>
      </c>
      <c r="G77" s="24">
        <v>153000</v>
      </c>
      <c r="H77" s="205">
        <v>200000</v>
      </c>
      <c r="I77" s="211"/>
      <c r="J77" s="211"/>
      <c r="K77" s="211"/>
      <c r="L77" s="211"/>
      <c r="M77" s="211"/>
      <c r="Q77" s="28"/>
      <c r="R77" s="28"/>
    </row>
    <row r="78" spans="2:18" ht="14.25" hidden="1" thickBot="1">
      <c r="B78" s="201"/>
      <c r="C78" s="213"/>
      <c r="D78" s="207"/>
      <c r="E78" s="26"/>
      <c r="F78" s="26"/>
      <c r="G78" s="26"/>
      <c r="H78" s="207"/>
      <c r="I78" s="213"/>
      <c r="J78" s="213"/>
      <c r="K78" s="213"/>
      <c r="L78" s="213"/>
      <c r="M78" s="213"/>
      <c r="Q78" s="28"/>
      <c r="R78" s="28"/>
    </row>
    <row r="79" spans="2:18" ht="14.25" thickBot="1">
      <c r="B79" s="199" t="s">
        <v>91</v>
      </c>
      <c r="C79" s="211" t="s">
        <v>86</v>
      </c>
      <c r="D79" s="205">
        <v>200000</v>
      </c>
      <c r="E79" s="20">
        <f>+D79*0.85</f>
        <v>170000</v>
      </c>
      <c r="F79" s="24">
        <v>200000</v>
      </c>
      <c r="G79" s="24">
        <v>153000</v>
      </c>
      <c r="H79" s="205">
        <v>200000</v>
      </c>
      <c r="I79" s="211"/>
      <c r="J79" s="211"/>
      <c r="K79" s="211"/>
      <c r="L79" s="211"/>
      <c r="M79" s="211"/>
      <c r="Q79" s="28"/>
      <c r="R79" s="28"/>
    </row>
    <row r="80" spans="2:18" ht="14.25" hidden="1" thickBot="1">
      <c r="B80" s="201"/>
      <c r="C80" s="213"/>
      <c r="D80" s="207"/>
      <c r="E80" s="26"/>
      <c r="F80" s="26"/>
      <c r="G80" s="26"/>
      <c r="H80" s="207"/>
      <c r="I80" s="213"/>
      <c r="J80" s="213"/>
      <c r="K80" s="213"/>
      <c r="L80" s="213"/>
      <c r="M80" s="213"/>
      <c r="Q80" s="28"/>
      <c r="R80" s="28"/>
    </row>
    <row r="81" spans="2:18" ht="13.5">
      <c r="B81" s="10" t="s">
        <v>92</v>
      </c>
      <c r="C81" s="9"/>
      <c r="D81" s="20"/>
      <c r="E81" s="20"/>
      <c r="F81" s="20"/>
      <c r="G81" s="20"/>
      <c r="H81" s="20"/>
      <c r="I81" s="211"/>
      <c r="J81" s="211"/>
      <c r="K81" s="211"/>
      <c r="L81" s="211"/>
      <c r="M81" s="211"/>
      <c r="Q81" s="28"/>
      <c r="R81" s="28"/>
    </row>
    <row r="82" spans="2:18" ht="13.5">
      <c r="B82" s="10"/>
      <c r="C82" s="9">
        <v>10</v>
      </c>
      <c r="D82" s="20">
        <v>3500000</v>
      </c>
      <c r="E82" s="20">
        <f>+D82*0.85</f>
        <v>2975000</v>
      </c>
      <c r="F82" s="20">
        <v>3500000</v>
      </c>
      <c r="G82" s="20">
        <v>2677500</v>
      </c>
      <c r="H82" s="20">
        <v>3500000</v>
      </c>
      <c r="I82" s="212"/>
      <c r="J82" s="212"/>
      <c r="K82" s="212"/>
      <c r="L82" s="212"/>
      <c r="M82" s="212"/>
      <c r="Q82" s="28"/>
      <c r="R82" s="28"/>
    </row>
    <row r="83" spans="2:13" ht="27">
      <c r="B83" s="10" t="s">
        <v>93</v>
      </c>
      <c r="C83" s="9" t="s">
        <v>51</v>
      </c>
      <c r="D83" s="22"/>
      <c r="E83" s="22"/>
      <c r="F83" s="22"/>
      <c r="G83" s="22"/>
      <c r="H83" s="20"/>
      <c r="I83" s="212"/>
      <c r="J83" s="212"/>
      <c r="K83" s="212"/>
      <c r="L83" s="212"/>
      <c r="M83" s="212"/>
    </row>
    <row r="84" spans="2:13" ht="13.5">
      <c r="B84" s="10"/>
      <c r="C84" s="9"/>
      <c r="D84" s="22"/>
      <c r="E84" s="22"/>
      <c r="F84" s="22"/>
      <c r="G84" s="22"/>
      <c r="H84" s="20"/>
      <c r="I84" s="212"/>
      <c r="J84" s="212"/>
      <c r="K84" s="212"/>
      <c r="L84" s="212"/>
      <c r="M84" s="212"/>
    </row>
    <row r="85" spans="2:13" ht="27">
      <c r="B85" s="10" t="s">
        <v>94</v>
      </c>
      <c r="C85" s="13"/>
      <c r="D85" s="22"/>
      <c r="E85" s="22"/>
      <c r="F85" s="22"/>
      <c r="G85" s="22"/>
      <c r="H85" s="20"/>
      <c r="I85" s="212"/>
      <c r="J85" s="212"/>
      <c r="K85" s="212"/>
      <c r="L85" s="212"/>
      <c r="M85" s="212"/>
    </row>
    <row r="86" spans="2:13" ht="13.5">
      <c r="B86" s="10"/>
      <c r="C86" s="13"/>
      <c r="D86" s="22"/>
      <c r="E86" s="22"/>
      <c r="F86" s="22"/>
      <c r="G86" s="22"/>
      <c r="H86" s="20"/>
      <c r="I86" s="212"/>
      <c r="J86" s="212"/>
      <c r="K86" s="212"/>
      <c r="L86" s="212"/>
      <c r="M86" s="212"/>
    </row>
    <row r="87" spans="2:13" ht="81">
      <c r="B87" s="10" t="s">
        <v>95</v>
      </c>
      <c r="C87" s="13"/>
      <c r="D87" s="22"/>
      <c r="E87" s="22"/>
      <c r="F87" s="22"/>
      <c r="G87" s="22"/>
      <c r="H87" s="20"/>
      <c r="I87" s="212"/>
      <c r="J87" s="212"/>
      <c r="K87" s="212"/>
      <c r="L87" s="212"/>
      <c r="M87" s="212"/>
    </row>
    <row r="88" spans="2:13" ht="13.5">
      <c r="B88" s="10"/>
      <c r="C88" s="13"/>
      <c r="D88" s="22"/>
      <c r="E88" s="22"/>
      <c r="F88" s="22"/>
      <c r="G88" s="22"/>
      <c r="H88" s="20"/>
      <c r="I88" s="212"/>
      <c r="J88" s="212"/>
      <c r="K88" s="212"/>
      <c r="L88" s="212"/>
      <c r="M88" s="212"/>
    </row>
    <row r="89" spans="2:13" ht="27">
      <c r="B89" s="10" t="s">
        <v>96</v>
      </c>
      <c r="C89" s="13"/>
      <c r="D89" s="22"/>
      <c r="E89" s="22"/>
      <c r="F89" s="22"/>
      <c r="G89" s="22"/>
      <c r="H89" s="20"/>
      <c r="I89" s="212"/>
      <c r="J89" s="212"/>
      <c r="K89" s="212"/>
      <c r="L89" s="212"/>
      <c r="M89" s="212"/>
    </row>
    <row r="90" spans="2:13" ht="13.5">
      <c r="B90" s="10"/>
      <c r="C90" s="13"/>
      <c r="D90" s="22"/>
      <c r="E90" s="22"/>
      <c r="F90" s="22"/>
      <c r="G90" s="22"/>
      <c r="H90" s="20"/>
      <c r="I90" s="212"/>
      <c r="J90" s="212"/>
      <c r="K90" s="212"/>
      <c r="L90" s="212"/>
      <c r="M90" s="212"/>
    </row>
    <row r="91" spans="2:13" ht="13.5">
      <c r="B91" s="10" t="s">
        <v>43</v>
      </c>
      <c r="C91" s="13"/>
      <c r="D91" s="22"/>
      <c r="E91" s="22"/>
      <c r="F91" s="22"/>
      <c r="G91" s="22"/>
      <c r="H91" s="20"/>
      <c r="I91" s="212"/>
      <c r="J91" s="212"/>
      <c r="K91" s="212"/>
      <c r="L91" s="212"/>
      <c r="M91" s="212"/>
    </row>
    <row r="92" spans="2:13" ht="13.5">
      <c r="B92" s="10"/>
      <c r="C92" s="13"/>
      <c r="D92" s="22"/>
      <c r="E92" s="22"/>
      <c r="F92" s="22"/>
      <c r="G92" s="22"/>
      <c r="H92" s="20"/>
      <c r="I92" s="212"/>
      <c r="J92" s="212"/>
      <c r="K92" s="212"/>
      <c r="L92" s="212"/>
      <c r="M92" s="212"/>
    </row>
    <row r="93" spans="2:13" ht="27">
      <c r="B93" s="10" t="s">
        <v>97</v>
      </c>
      <c r="C93" s="13"/>
      <c r="D93" s="22"/>
      <c r="E93" s="22"/>
      <c r="F93" s="22"/>
      <c r="G93" s="22"/>
      <c r="H93" s="20"/>
      <c r="I93" s="212"/>
      <c r="J93" s="212"/>
      <c r="K93" s="212"/>
      <c r="L93" s="212"/>
      <c r="M93" s="212"/>
    </row>
    <row r="94" spans="2:13" ht="13.5">
      <c r="B94" s="10"/>
      <c r="C94" s="13"/>
      <c r="D94" s="22"/>
      <c r="E94" s="22"/>
      <c r="F94" s="22"/>
      <c r="G94" s="22"/>
      <c r="H94" s="20"/>
      <c r="I94" s="212"/>
      <c r="J94" s="212"/>
      <c r="K94" s="212"/>
      <c r="L94" s="212"/>
      <c r="M94" s="212"/>
    </row>
    <row r="95" spans="2:13" ht="13.5">
      <c r="B95" s="10" t="s">
        <v>98</v>
      </c>
      <c r="C95" s="13"/>
      <c r="D95" s="22"/>
      <c r="E95" s="22"/>
      <c r="F95" s="22"/>
      <c r="G95" s="22"/>
      <c r="H95" s="20"/>
      <c r="I95" s="212"/>
      <c r="J95" s="212"/>
      <c r="K95" s="212"/>
      <c r="L95" s="212"/>
      <c r="M95" s="212"/>
    </row>
    <row r="96" spans="2:13" ht="13.5">
      <c r="B96" s="10"/>
      <c r="C96" s="13"/>
      <c r="D96" s="22"/>
      <c r="E96" s="22"/>
      <c r="F96" s="22"/>
      <c r="G96" s="22"/>
      <c r="H96" s="20"/>
      <c r="I96" s="212"/>
      <c r="J96" s="212"/>
      <c r="K96" s="212"/>
      <c r="L96" s="212"/>
      <c r="M96" s="212"/>
    </row>
    <row r="97" spans="2:13" ht="27">
      <c r="B97" s="10" t="s">
        <v>99</v>
      </c>
      <c r="C97" s="13"/>
      <c r="D97" s="22"/>
      <c r="E97" s="22"/>
      <c r="F97" s="22"/>
      <c r="G97" s="22"/>
      <c r="H97" s="20"/>
      <c r="I97" s="212"/>
      <c r="J97" s="212"/>
      <c r="K97" s="212"/>
      <c r="L97" s="212"/>
      <c r="M97" s="212"/>
    </row>
    <row r="98" spans="2:13" ht="13.5">
      <c r="B98" s="10"/>
      <c r="C98" s="13"/>
      <c r="D98" s="22"/>
      <c r="E98" s="22"/>
      <c r="F98" s="22"/>
      <c r="G98" s="22"/>
      <c r="H98" s="20"/>
      <c r="I98" s="212"/>
      <c r="J98" s="212"/>
      <c r="K98" s="212"/>
      <c r="L98" s="212"/>
      <c r="M98" s="212"/>
    </row>
    <row r="99" spans="2:13" ht="27">
      <c r="B99" s="10" t="s">
        <v>100</v>
      </c>
      <c r="C99" s="13"/>
      <c r="D99" s="22"/>
      <c r="E99" s="22"/>
      <c r="F99" s="22"/>
      <c r="G99" s="22"/>
      <c r="H99" s="20"/>
      <c r="I99" s="212"/>
      <c r="J99" s="212"/>
      <c r="K99" s="212"/>
      <c r="L99" s="212"/>
      <c r="M99" s="212"/>
    </row>
    <row r="100" spans="2:13" ht="13.5">
      <c r="B100" s="10"/>
      <c r="C100" s="13"/>
      <c r="D100" s="22"/>
      <c r="E100" s="22"/>
      <c r="F100" s="22"/>
      <c r="G100" s="22"/>
      <c r="H100" s="20"/>
      <c r="I100" s="212"/>
      <c r="J100" s="212"/>
      <c r="K100" s="212"/>
      <c r="L100" s="212"/>
      <c r="M100" s="212"/>
    </row>
    <row r="101" spans="2:13" ht="108">
      <c r="B101" s="10" t="s">
        <v>101</v>
      </c>
      <c r="C101" s="13"/>
      <c r="D101" s="22"/>
      <c r="E101" s="22"/>
      <c r="F101" s="22"/>
      <c r="G101" s="22"/>
      <c r="H101" s="20"/>
      <c r="I101" s="212"/>
      <c r="J101" s="212"/>
      <c r="K101" s="212"/>
      <c r="L101" s="212"/>
      <c r="M101" s="212"/>
    </row>
    <row r="102" spans="2:13" ht="13.5">
      <c r="B102" s="10"/>
      <c r="C102" s="13"/>
      <c r="D102" s="22"/>
      <c r="E102" s="22"/>
      <c r="F102" s="22"/>
      <c r="G102" s="22"/>
      <c r="H102" s="20"/>
      <c r="I102" s="212"/>
      <c r="J102" s="212"/>
      <c r="K102" s="212"/>
      <c r="L102" s="212"/>
      <c r="M102" s="212"/>
    </row>
    <row r="103" spans="2:13" ht="13.5">
      <c r="B103" s="10" t="s">
        <v>102</v>
      </c>
      <c r="C103" s="13"/>
      <c r="D103" s="22"/>
      <c r="E103" s="22"/>
      <c r="F103" s="22"/>
      <c r="G103" s="22"/>
      <c r="H103" s="20"/>
      <c r="I103" s="212"/>
      <c r="J103" s="212"/>
      <c r="K103" s="212"/>
      <c r="L103" s="212"/>
      <c r="M103" s="212"/>
    </row>
    <row r="104" spans="2:13" ht="13.5">
      <c r="B104" s="10"/>
      <c r="C104" s="13"/>
      <c r="D104" s="22"/>
      <c r="E104" s="22"/>
      <c r="F104" s="22"/>
      <c r="G104" s="22"/>
      <c r="H104" s="20"/>
      <c r="I104" s="212"/>
      <c r="J104" s="212"/>
      <c r="K104" s="212"/>
      <c r="L104" s="212"/>
      <c r="M104" s="212"/>
    </row>
    <row r="105" spans="2:13" ht="40.5">
      <c r="B105" s="10" t="s">
        <v>103</v>
      </c>
      <c r="C105" s="13"/>
      <c r="D105" s="22"/>
      <c r="E105" s="22"/>
      <c r="F105" s="22"/>
      <c r="G105" s="22"/>
      <c r="H105" s="20"/>
      <c r="I105" s="212"/>
      <c r="J105" s="212"/>
      <c r="K105" s="212"/>
      <c r="L105" s="212"/>
      <c r="M105" s="212"/>
    </row>
    <row r="106" spans="2:13" ht="13.5">
      <c r="B106" s="10"/>
      <c r="C106" s="13"/>
      <c r="D106" s="22"/>
      <c r="E106" s="22"/>
      <c r="F106" s="22"/>
      <c r="G106" s="22"/>
      <c r="H106" s="20"/>
      <c r="I106" s="212"/>
      <c r="J106" s="212"/>
      <c r="K106" s="212"/>
      <c r="L106" s="212"/>
      <c r="M106" s="212"/>
    </row>
    <row r="107" spans="2:13" ht="13.5">
      <c r="B107" s="10" t="s">
        <v>104</v>
      </c>
      <c r="C107" s="13"/>
      <c r="D107" s="22"/>
      <c r="E107" s="22"/>
      <c r="F107" s="22"/>
      <c r="G107" s="22"/>
      <c r="H107" s="20"/>
      <c r="I107" s="212"/>
      <c r="J107" s="212"/>
      <c r="K107" s="212"/>
      <c r="L107" s="212"/>
      <c r="M107" s="212"/>
    </row>
    <row r="108" spans="2:13" ht="13.5">
      <c r="B108" s="2"/>
      <c r="C108" s="13"/>
      <c r="D108" s="22"/>
      <c r="E108" s="22"/>
      <c r="F108" s="22"/>
      <c r="G108" s="22"/>
      <c r="H108" s="20"/>
      <c r="I108" s="212"/>
      <c r="J108" s="212"/>
      <c r="K108" s="212"/>
      <c r="L108" s="212"/>
      <c r="M108" s="212"/>
    </row>
    <row r="109" spans="2:13" ht="81">
      <c r="B109" s="10" t="s">
        <v>105</v>
      </c>
      <c r="C109" s="13"/>
      <c r="D109" s="22"/>
      <c r="E109" s="22"/>
      <c r="F109" s="22"/>
      <c r="G109" s="22"/>
      <c r="H109" s="20"/>
      <c r="I109" s="212"/>
      <c r="J109" s="212"/>
      <c r="K109" s="212"/>
      <c r="L109" s="212"/>
      <c r="M109" s="212"/>
    </row>
    <row r="110" spans="2:13" ht="13.5">
      <c r="B110" s="10"/>
      <c r="C110" s="13"/>
      <c r="D110" s="22"/>
      <c r="E110" s="22"/>
      <c r="F110" s="22"/>
      <c r="G110" s="22"/>
      <c r="H110" s="20"/>
      <c r="I110" s="212"/>
      <c r="J110" s="212"/>
      <c r="K110" s="212"/>
      <c r="L110" s="212"/>
      <c r="M110" s="212"/>
    </row>
    <row r="111" spans="2:13" ht="27">
      <c r="B111" s="10" t="s">
        <v>106</v>
      </c>
      <c r="C111" s="13"/>
      <c r="D111" s="22"/>
      <c r="E111" s="22"/>
      <c r="F111" s="22"/>
      <c r="G111" s="22"/>
      <c r="H111" s="20"/>
      <c r="I111" s="212"/>
      <c r="J111" s="212"/>
      <c r="K111" s="212"/>
      <c r="L111" s="212"/>
      <c r="M111" s="212"/>
    </row>
    <row r="112" spans="2:13" ht="13.5">
      <c r="B112" s="10"/>
      <c r="C112" s="13"/>
      <c r="D112" s="22"/>
      <c r="E112" s="22"/>
      <c r="F112" s="22"/>
      <c r="G112" s="22"/>
      <c r="H112" s="20"/>
      <c r="I112" s="212"/>
      <c r="J112" s="212"/>
      <c r="K112" s="212"/>
      <c r="L112" s="212"/>
      <c r="M112" s="212"/>
    </row>
    <row r="113" spans="2:13" ht="40.5">
      <c r="B113" s="10" t="s">
        <v>107</v>
      </c>
      <c r="C113" s="13"/>
      <c r="D113" s="22"/>
      <c r="E113" s="22"/>
      <c r="F113" s="22"/>
      <c r="G113" s="22"/>
      <c r="H113" s="20"/>
      <c r="I113" s="212"/>
      <c r="J113" s="212"/>
      <c r="K113" s="212"/>
      <c r="L113" s="212"/>
      <c r="M113" s="212"/>
    </row>
    <row r="114" spans="2:13" ht="13.5">
      <c r="B114" s="10"/>
      <c r="C114" s="13"/>
      <c r="D114" s="22"/>
      <c r="E114" s="22"/>
      <c r="F114" s="22"/>
      <c r="G114" s="22"/>
      <c r="H114" s="20"/>
      <c r="I114" s="212"/>
      <c r="J114" s="212"/>
      <c r="K114" s="212"/>
      <c r="L114" s="212"/>
      <c r="M114" s="212"/>
    </row>
    <row r="115" spans="2:13" ht="54">
      <c r="B115" s="10" t="s">
        <v>108</v>
      </c>
      <c r="C115" s="13"/>
      <c r="D115" s="22"/>
      <c r="E115" s="22"/>
      <c r="F115" s="22"/>
      <c r="G115" s="22"/>
      <c r="H115" s="20"/>
      <c r="I115" s="212"/>
      <c r="J115" s="212"/>
      <c r="K115" s="212"/>
      <c r="L115" s="212"/>
      <c r="M115" s="212"/>
    </row>
    <row r="116" spans="2:13" ht="13.5">
      <c r="B116" s="10"/>
      <c r="C116" s="13"/>
      <c r="D116" s="22"/>
      <c r="E116" s="22"/>
      <c r="F116" s="22"/>
      <c r="G116" s="22"/>
      <c r="H116" s="20"/>
      <c r="I116" s="212"/>
      <c r="J116" s="212"/>
      <c r="K116" s="212"/>
      <c r="L116" s="212"/>
      <c r="M116" s="212"/>
    </row>
    <row r="117" spans="2:13" ht="67.5">
      <c r="B117" s="10" t="s">
        <v>109</v>
      </c>
      <c r="C117" s="13"/>
      <c r="D117" s="22"/>
      <c r="E117" s="22"/>
      <c r="F117" s="22"/>
      <c r="G117" s="22"/>
      <c r="H117" s="20"/>
      <c r="I117" s="212"/>
      <c r="J117" s="212"/>
      <c r="K117" s="212"/>
      <c r="L117" s="212"/>
      <c r="M117" s="212"/>
    </row>
    <row r="118" spans="2:13" ht="13.5">
      <c r="B118" s="10"/>
      <c r="C118" s="13"/>
      <c r="D118" s="22"/>
      <c r="E118" s="22"/>
      <c r="F118" s="22"/>
      <c r="G118" s="22"/>
      <c r="H118" s="20"/>
      <c r="I118" s="212"/>
      <c r="J118" s="212"/>
      <c r="K118" s="212"/>
      <c r="L118" s="212"/>
      <c r="M118" s="212"/>
    </row>
    <row r="119" spans="2:13" ht="40.5">
      <c r="B119" s="10" t="s">
        <v>110</v>
      </c>
      <c r="C119" s="13"/>
      <c r="D119" s="22"/>
      <c r="E119" s="22"/>
      <c r="F119" s="22"/>
      <c r="G119" s="22"/>
      <c r="H119" s="20"/>
      <c r="I119" s="212"/>
      <c r="J119" s="212"/>
      <c r="K119" s="212"/>
      <c r="L119" s="212"/>
      <c r="M119" s="212"/>
    </row>
    <row r="120" spans="2:13" ht="14.25" thickBot="1">
      <c r="B120" s="11"/>
      <c r="C120" s="8"/>
      <c r="D120" s="23"/>
      <c r="E120" s="23"/>
      <c r="F120" s="23"/>
      <c r="G120" s="23"/>
      <c r="H120" s="20"/>
      <c r="I120" s="213"/>
      <c r="J120" s="213"/>
      <c r="K120" s="213"/>
      <c r="L120" s="213"/>
      <c r="M120" s="213"/>
    </row>
    <row r="128" ht="12.75">
      <c r="F128" s="19">
        <f>632*1980</f>
        <v>1251360</v>
      </c>
    </row>
  </sheetData>
  <sheetProtection/>
  <mergeCells count="95">
    <mergeCell ref="J79:J80"/>
    <mergeCell ref="K79:K80"/>
    <mergeCell ref="L79:L80"/>
    <mergeCell ref="I79:I80"/>
    <mergeCell ref="B79:B80"/>
    <mergeCell ref="C79:C80"/>
    <mergeCell ref="D79:D80"/>
    <mergeCell ref="H79:H80"/>
    <mergeCell ref="M79:M80"/>
    <mergeCell ref="I81:I120"/>
    <mergeCell ref="J81:J120"/>
    <mergeCell ref="K81:K120"/>
    <mergeCell ref="L81:L120"/>
    <mergeCell ref="M81:M120"/>
    <mergeCell ref="I77:I78"/>
    <mergeCell ref="B75:B76"/>
    <mergeCell ref="C75:C76"/>
    <mergeCell ref="D75:D76"/>
    <mergeCell ref="H75:H76"/>
    <mergeCell ref="I75:I76"/>
    <mergeCell ref="B77:B78"/>
    <mergeCell ref="C77:C78"/>
    <mergeCell ref="D77:D78"/>
    <mergeCell ref="H77:H78"/>
    <mergeCell ref="J77:J78"/>
    <mergeCell ref="K77:K78"/>
    <mergeCell ref="J75:J76"/>
    <mergeCell ref="L77:L78"/>
    <mergeCell ref="M77:M78"/>
    <mergeCell ref="K75:K76"/>
    <mergeCell ref="L75:L76"/>
    <mergeCell ref="C66:C69"/>
    <mergeCell ref="M75:M76"/>
    <mergeCell ref="B72:B73"/>
    <mergeCell ref="C72:C73"/>
    <mergeCell ref="D72:D73"/>
    <mergeCell ref="I72:I73"/>
    <mergeCell ref="J72:J73"/>
    <mergeCell ref="K72:K73"/>
    <mergeCell ref="L72:L73"/>
    <mergeCell ref="M72:M73"/>
    <mergeCell ref="B70:B71"/>
    <mergeCell ref="C70:C71"/>
    <mergeCell ref="D70:D71"/>
    <mergeCell ref="I70:I71"/>
    <mergeCell ref="J70:J71"/>
    <mergeCell ref="K70:K71"/>
    <mergeCell ref="D66:D69"/>
    <mergeCell ref="I66:I69"/>
    <mergeCell ref="J66:J69"/>
    <mergeCell ref="K66:K69"/>
    <mergeCell ref="L66:L69"/>
    <mergeCell ref="M66:M69"/>
    <mergeCell ref="M70:M71"/>
    <mergeCell ref="J55:J62"/>
    <mergeCell ref="K55:K62"/>
    <mergeCell ref="L55:L62"/>
    <mergeCell ref="M55:M62"/>
    <mergeCell ref="J63:J65"/>
    <mergeCell ref="K63:K65"/>
    <mergeCell ref="L63:L65"/>
    <mergeCell ref="M63:M65"/>
    <mergeCell ref="L70:L71"/>
    <mergeCell ref="J48:J54"/>
    <mergeCell ref="K48:K54"/>
    <mergeCell ref="L48:L54"/>
    <mergeCell ref="M48:M54"/>
    <mergeCell ref="J43:J47"/>
    <mergeCell ref="K43:K47"/>
    <mergeCell ref="L43:L47"/>
    <mergeCell ref="M43:M47"/>
    <mergeCell ref="J39:J42"/>
    <mergeCell ref="K39:K42"/>
    <mergeCell ref="L39:L42"/>
    <mergeCell ref="M39:M42"/>
    <mergeCell ref="J36:J38"/>
    <mergeCell ref="K36:K38"/>
    <mergeCell ref="L36:L38"/>
    <mergeCell ref="M36:M38"/>
    <mergeCell ref="M5:M28"/>
    <mergeCell ref="J29:J35"/>
    <mergeCell ref="K29:K35"/>
    <mergeCell ref="L29:L35"/>
    <mergeCell ref="M29:M35"/>
    <mergeCell ref="J5:J28"/>
    <mergeCell ref="K5:K28"/>
    <mergeCell ref="L5:L28"/>
    <mergeCell ref="L2:L4"/>
    <mergeCell ref="E2:E4"/>
    <mergeCell ref="F2:F4"/>
    <mergeCell ref="G2:G4"/>
    <mergeCell ref="C2:C4"/>
    <mergeCell ref="D2:D4"/>
    <mergeCell ref="H2:H4"/>
    <mergeCell ref="I2:I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1:C5"/>
  <sheetViews>
    <sheetView zoomScalePageLayoutView="0" workbookViewId="0" topLeftCell="A1">
      <selection activeCell="C5" sqref="C5"/>
    </sheetView>
  </sheetViews>
  <sheetFormatPr defaultColWidth="11.421875" defaultRowHeight="12.75"/>
  <cols>
    <col min="1" max="1" width="11.421875" style="33" customWidth="1"/>
    <col min="2" max="2" width="28.8515625" style="33" customWidth="1"/>
    <col min="3" max="3" width="25.28125" style="33" customWidth="1"/>
    <col min="4" max="16384" width="11.421875" style="33" customWidth="1"/>
  </cols>
  <sheetData>
    <row r="1" spans="2:3" ht="25.5" customHeight="1">
      <c r="B1" s="214" t="s">
        <v>145</v>
      </c>
      <c r="C1" s="214"/>
    </row>
    <row r="2" spans="2:3" ht="38.25">
      <c r="B2" s="37" t="s">
        <v>146</v>
      </c>
      <c r="C2" s="38" t="s">
        <v>147</v>
      </c>
    </row>
    <row r="3" spans="2:3" ht="12.75">
      <c r="B3" s="39" t="str">
        <f>+'RESUMEN OFERTA ECONOMICA'!C8</f>
        <v>TELEVIDEO S.A.</v>
      </c>
      <c r="C3" s="40" t="s">
        <v>148</v>
      </c>
    </row>
    <row r="4" spans="2:3" ht="12.75">
      <c r="B4" s="39" t="str">
        <f>+'RESUMEN OFERTA ECONOMICA'!D8</f>
        <v>CARACOL TELEVISIÓN S.A.</v>
      </c>
      <c r="C4" s="40" t="s">
        <v>150</v>
      </c>
    </row>
    <row r="5" spans="2:3" ht="12.75">
      <c r="B5" s="39" t="str">
        <f>+'RESUMEN OFERTA ECONOMICA'!E8</f>
        <v>CMI</v>
      </c>
      <c r="C5" s="40" t="s">
        <v>149</v>
      </c>
    </row>
  </sheetData>
  <sheetProtection/>
  <mergeCells count="1">
    <mergeCell ref="B1:C1"/>
  </mergeCells>
  <printOptions horizontalCentered="1" verticalCentered="1"/>
  <pageMargins left="0.7086614173228347" right="0.7086614173228347" top="0.7480314960629921" bottom="0.7480314960629921" header="0.31496062992125984" footer="0.31496062992125984"/>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RTVC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RTVC</dc:creator>
  <cp:keywords/>
  <dc:description/>
  <cp:lastModifiedBy>ACASTELLANOS</cp:lastModifiedBy>
  <cp:lastPrinted>2010-07-29T21:20:44Z</cp:lastPrinted>
  <dcterms:created xsi:type="dcterms:W3CDTF">2006-05-03T14:08:50Z</dcterms:created>
  <dcterms:modified xsi:type="dcterms:W3CDTF">2010-08-11T23:03:24Z</dcterms:modified>
  <cp:category/>
  <cp:version/>
  <cp:contentType/>
  <cp:contentStatus/>
</cp:coreProperties>
</file>