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1"/>
  </bookViews>
  <sheets>
    <sheet name="EFIN" sheetId="1" r:id="rId1"/>
    <sheet name=" PRODUCCION Y POSTPRODUCCION  " sheetId="2" r:id="rId2"/>
    <sheet name="COMISION" sheetId="3" r:id="rId3"/>
  </sheets>
  <definedNames>
    <definedName name="_xlnm.Print_Area" localSheetId="1">' PRODUCCION Y POSTPRODUCCION  '!$B$2:$E$32</definedName>
    <definedName name="_xlnm.Print_Area" localSheetId="2">'COMISION'!$B$6:$E$14</definedName>
    <definedName name="_xlnm.Print_Area" localSheetId="0">'EFIN'!$B$3:$F$28</definedName>
  </definedNames>
  <calcPr fullCalcOnLoad="1"/>
</workbook>
</file>

<file path=xl/sharedStrings.xml><?xml version="1.0" encoding="utf-8"?>
<sst xmlns="http://schemas.openxmlformats.org/spreadsheetml/2006/main" count="80" uniqueCount="55">
  <si>
    <t>NOMBRE  PROPONENTE</t>
  </si>
  <si>
    <t>VALOR</t>
  </si>
  <si>
    <t>MEDIA GEOMETRICA</t>
  </si>
  <si>
    <t>PUNTAJE PROPUESTA</t>
  </si>
  <si>
    <t>RANGO</t>
  </si>
  <si>
    <t>VALORES</t>
  </si>
  <si>
    <t>PUNTAJE</t>
  </si>
  <si>
    <t>10,1%- Mayor</t>
  </si>
  <si>
    <t>7,1% - 10%</t>
  </si>
  <si>
    <t>5,1% - 7%</t>
  </si>
  <si>
    <t>3,1% - 5%</t>
  </si>
  <si>
    <t>0 - 3%</t>
  </si>
  <si>
    <t>MEDIA</t>
  </si>
  <si>
    <t>0 a -3%</t>
  </si>
  <si>
    <t xml:space="preserve"> - 3,1% a -5%</t>
  </si>
  <si>
    <t xml:space="preserve"> -  5,1% a -7%</t>
  </si>
  <si>
    <t>7,1% a -10%</t>
  </si>
  <si>
    <t>10,1% a - Mayor</t>
  </si>
  <si>
    <t>EVALUACIÓN ECONOMICA</t>
  </si>
  <si>
    <t>PRESUPUESTO</t>
  </si>
  <si>
    <t>EVALUACIÓN FINANCIERA</t>
  </si>
  <si>
    <t>DOCUMENTOS FINANCIEROS</t>
  </si>
  <si>
    <t>X</t>
  </si>
  <si>
    <t>III. Dictamen del revisor fiscal, o a falta de éste, de un Contador Público independiente
según Artículo 38 Ley 222/95.</t>
  </si>
  <si>
    <t>V. Certificados de vigencia y Antecedentes Disciplinarios, del contador y del revisor fiscal, expedidos por la Junta Central de Contadores, con fecha no mayor a noventa (90) días calendario, anteriores a la fecha del presente proceso de contratación.</t>
  </si>
  <si>
    <t>CALIFICACIÓN</t>
  </si>
  <si>
    <t>CUMPLE</t>
  </si>
  <si>
    <t>&gt; 1</t>
  </si>
  <si>
    <t>INDICE DE LIQUIDEZ</t>
  </si>
  <si>
    <t>IL= Activo corriente / Pasivo corriente</t>
  </si>
  <si>
    <t>&lt;70%</t>
  </si>
  <si>
    <t>NIVEL DE ENDEUDAMIENTO</t>
  </si>
  <si>
    <t>NE= Pasivo total / Activo total</t>
  </si>
  <si>
    <t>&gt;10%</t>
  </si>
  <si>
    <t>INDICE DE CAPITAL DE TRABAJO</t>
  </si>
  <si>
    <t>ICT= AC - PC</t>
  </si>
  <si>
    <t>&gt;20%</t>
  </si>
  <si>
    <t>INDICE DE PATRIMONIO LIQUIDO</t>
  </si>
  <si>
    <t>IPL= AT - PT</t>
  </si>
  <si>
    <t>TIEMPO DE CINE</t>
  </si>
  <si>
    <t>VIDEOBASE S.A.</t>
  </si>
  <si>
    <t xml:space="preserve">I. Estados financieros comparativos 2006- 2007 especificando el activo corriente, activo
fijo, pasivo corriente y pasivo a largo plazo (Balance General y Estado de Pérdidas y
Ganancias) firmados por el proponente persona natural o por el Representante Legal
de la persona jurídica y el contador o Revisor Fiscal de la empresa si está obligado a
tener.
</t>
  </si>
  <si>
    <t xml:space="preserve">II. Certificación de los Estados Financieros según Artículo 37 Ley 222/95.
</t>
  </si>
  <si>
    <t>IV. Notas a los Estados Financieros según Artículo 36 Ley 222/95.</t>
  </si>
  <si>
    <t>PUNTAJE TIEMPO DE CINE</t>
  </si>
  <si>
    <t>PUNTAJE VIDEOBASE S.A.</t>
  </si>
  <si>
    <t xml:space="preserve">VI.Declaración de Renta de los años 2006-2007 </t>
  </si>
  <si>
    <t>INVITACION 015-2008</t>
  </si>
  <si>
    <t xml:space="preserve">CONTRATAR EL DISEÑO, DESARROLLO, PRODUCCIÓN Y POSTPRODUCCIÓN DE LAS PIEZAS PROMOCIONALES PARA rtvc (señalcolombia,  señal institucional, radio nacional de Colombia y radiónica) 
</t>
  </si>
  <si>
    <t>VIRTUAL TELEVISION</t>
  </si>
  <si>
    <t xml:space="preserve"> PRODUCCIÓN Y POSTPRODUCCIÓN DE LAS PIEZAS PROMOCIONALES PARA rtvc (señalcolombia,  señal institucional, radio nacional de Colombia y radiónica) </t>
  </si>
  <si>
    <t>EMPRESA</t>
  </si>
  <si>
    <t>COMSION</t>
  </si>
  <si>
    <t>PUNTAJE VIRTUAL</t>
  </si>
  <si>
    <t>EVALUA: JEFATURA DE ANALISIS FINANCIERO Y PRESUPUESTO</t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</si>
</sst>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_ ;\-#,##0\ "/>
    <numFmt numFmtId="179" formatCode="#,##0.00_ ;\-#,##0.00\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 * #,##0.0_ ;_ * \-#,##0.0_ ;_ * &quot;-&quot;??_ ;_ @_ "/>
    <numFmt numFmtId="184" formatCode="_ * #,##0_ ;_ * \-#,##0_ ;_ * &quot;-&quot;??_ ;_ @_ "/>
    <numFmt numFmtId="185" formatCode="_ &quot;$&quot;\ * #,##0.0_ ;_ &quot;$&quot;\ * \-#,##0.0_ ;_ &quot;$&quot;\ * &quot;-&quot;??_ ;_ @_ "/>
    <numFmt numFmtId="186" formatCode="_ &quot;$&quot;\ * #,##0_ ;_ &quot;$&quot;\ * \-#,##0_ ;_ &quot;$&quot;\ * &quot;-&quot;??_ ;_ @_ "/>
    <numFmt numFmtId="187" formatCode="_ * #,##0.000_ ;_ * \-#,##0.000_ ;_ * &quot;-&quot;??_ ;_ @_ "/>
    <numFmt numFmtId="188" formatCode="_ * #,##0.0000_ ;_ * \-#,##0.0000_ ;_ * &quot;-&quot;??_ ;_ @_ "/>
    <numFmt numFmtId="189" formatCode="0.00000000"/>
    <numFmt numFmtId="190" formatCode="0.0000000000"/>
    <numFmt numFmtId="191" formatCode="0.00000000000"/>
    <numFmt numFmtId="192" formatCode="0.000000000"/>
    <numFmt numFmtId="193" formatCode="0.0%"/>
    <numFmt numFmtId="194" formatCode="0.000%"/>
    <numFmt numFmtId="195" formatCode="_ * #,##0.00000_ ;_ * \-#,##0.00000_ ;_ * &quot;-&quot;??_ ;_ @_ "/>
    <numFmt numFmtId="196" formatCode="#,##0.0"/>
    <numFmt numFmtId="197" formatCode="_ [$€-2]\ * #,##0.00_ ;_ [$€-2]\ * \-#,##0.00_ ;_ [$€-2]\ * &quot;-&quot;??_ "/>
    <numFmt numFmtId="198" formatCode="&quot;$&quot;\ #,##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0.0000000000000000000"/>
    <numFmt numFmtId="207" formatCode="[$€-2]\ #,##0.00_);[Red]\([$€-2]\ #,##0.00\)"/>
    <numFmt numFmtId="208" formatCode="#,##0\ &quot;€&quot;;\-#,##0\ &quot;€&quot;"/>
    <numFmt numFmtId="209" formatCode="#,##0\ &quot;€&quot;;[Red]\-#,##0\ &quot;€&quot;"/>
    <numFmt numFmtId="210" formatCode="#,##0.00\ &quot;€&quot;;\-#,##0.00\ &quot;€&quot;"/>
    <numFmt numFmtId="211" formatCode="#,##0.00\ &quot;€&quot;;[Red]\-#,##0.00\ &quot;€&quot;"/>
    <numFmt numFmtId="212" formatCode="_-* #,##0\ &quot;€&quot;_-;\-* #,##0\ &quot;€&quot;_-;_-* &quot;-&quot;\ &quot;€&quot;_-;_-@_-"/>
    <numFmt numFmtId="213" formatCode="_-* #,##0\ _€_-;\-* #,##0\ _€_-;_-* &quot;-&quot;\ _€_-;_-@_-"/>
    <numFmt numFmtId="214" formatCode="_-* #,##0.00\ &quot;€&quot;_-;\-* #,##0.00\ &quot;€&quot;_-;_-* &quot;-&quot;??\ &quot;€&quot;_-;_-@_-"/>
    <numFmt numFmtId="215" formatCode="_-* #,##0.00\ _€_-;\-* #,##0.00\ _€_-;_-* &quot;-&quot;??\ _€_-;_-@_-"/>
  </numFmts>
  <fonts count="41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ahoma"/>
      <family val="2"/>
    </font>
    <font>
      <b/>
      <i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9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71" fontId="1" fillId="0" borderId="0" xfId="49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84" fontId="1" fillId="0" borderId="0" xfId="49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51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wrapText="1"/>
    </xf>
    <xf numFmtId="0" fontId="2" fillId="0" borderId="13" xfId="0" applyFont="1" applyBorder="1" applyAlignment="1">
      <alignment horizontal="center"/>
    </xf>
    <xf numFmtId="184" fontId="2" fillId="0" borderId="14" xfId="49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10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4" fontId="1" fillId="34" borderId="17" xfId="0" applyNumberFormat="1" applyFont="1" applyFill="1" applyBorder="1" applyAlignment="1">
      <alignment/>
    </xf>
    <xf numFmtId="10" fontId="2" fillId="0" borderId="16" xfId="0" applyNumberFormat="1" applyFont="1" applyBorder="1" applyAlignment="1">
      <alignment horizontal="center"/>
    </xf>
    <xf numFmtId="4" fontId="2" fillId="34" borderId="17" xfId="0" applyNumberFormat="1" applyFont="1" applyFill="1" applyBorder="1" applyAlignment="1">
      <alignment/>
    </xf>
    <xf numFmtId="10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33" borderId="22" xfId="0" applyFont="1" applyFill="1" applyBorder="1" applyAlignment="1">
      <alignment horizontal="center"/>
    </xf>
    <xf numFmtId="171" fontId="2" fillId="33" borderId="23" xfId="49" applyFont="1" applyFill="1" applyBorder="1" applyAlignment="1">
      <alignment horizontal="center"/>
    </xf>
    <xf numFmtId="0" fontId="1" fillId="0" borderId="2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27" xfId="0" applyFont="1" applyBorder="1" applyAlignment="1">
      <alignment horizontal="left"/>
    </xf>
    <xf numFmtId="177" fontId="1" fillId="0" borderId="28" xfId="0" applyNumberFormat="1" applyFont="1" applyBorder="1" applyAlignment="1">
      <alignment horizontal="center"/>
    </xf>
    <xf numFmtId="171" fontId="1" fillId="0" borderId="28" xfId="49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8" xfId="0" applyFont="1" applyBorder="1" applyAlignment="1">
      <alignment horizontal="center"/>
    </xf>
    <xf numFmtId="171" fontId="2" fillId="0" borderId="28" xfId="49" applyFont="1" applyBorder="1" applyAlignment="1">
      <alignment horizontal="center"/>
    </xf>
    <xf numFmtId="9" fontId="1" fillId="0" borderId="28" xfId="55" applyFont="1" applyBorder="1" applyAlignment="1">
      <alignment horizontal="center"/>
    </xf>
    <xf numFmtId="9" fontId="1" fillId="0" borderId="28" xfId="55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 horizontal="center"/>
    </xf>
    <xf numFmtId="184" fontId="1" fillId="0" borderId="28" xfId="49" applyNumberFormat="1" applyFont="1" applyBorder="1" applyAlignment="1">
      <alignment horizontal="center"/>
    </xf>
    <xf numFmtId="184" fontId="1" fillId="0" borderId="30" xfId="49" applyNumberFormat="1" applyFont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171" fontId="2" fillId="0" borderId="0" xfId="49" applyFont="1" applyAlignment="1">
      <alignment/>
    </xf>
    <xf numFmtId="9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left"/>
    </xf>
    <xf numFmtId="177" fontId="1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84" fontId="2" fillId="33" borderId="11" xfId="49" applyNumberFormat="1" applyFont="1" applyFill="1" applyBorder="1" applyAlignment="1">
      <alignment/>
    </xf>
    <xf numFmtId="9" fontId="5" fillId="0" borderId="0" xfId="0" applyNumberFormat="1" applyFont="1" applyBorder="1" applyAlignment="1">
      <alignment horizontal="center" vertical="justify" wrapText="1"/>
    </xf>
    <xf numFmtId="184" fontId="1" fillId="0" borderId="23" xfId="0" applyNumberFormat="1" applyFont="1" applyBorder="1" applyAlignment="1">
      <alignment horizontal="center"/>
    </xf>
    <xf numFmtId="9" fontId="5" fillId="0" borderId="34" xfId="0" applyNumberFormat="1" applyFont="1" applyBorder="1" applyAlignment="1">
      <alignment horizontal="center" vertical="justify" wrapText="1"/>
    </xf>
    <xf numFmtId="184" fontId="1" fillId="0" borderId="35" xfId="0" applyNumberFormat="1" applyFont="1" applyBorder="1" applyAlignment="1">
      <alignment horizontal="center"/>
    </xf>
    <xf numFmtId="184" fontId="1" fillId="0" borderId="23" xfId="49" applyNumberFormat="1" applyFont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wrapText="1"/>
    </xf>
    <xf numFmtId="0" fontId="1" fillId="33" borderId="42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34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6" fillId="33" borderId="44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justify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justify" wrapText="1"/>
    </xf>
    <xf numFmtId="0" fontId="5" fillId="0" borderId="24" xfId="0" applyFont="1" applyFill="1" applyBorder="1" applyAlignment="1">
      <alignment horizontal="center" vertical="justify" wrapText="1"/>
    </xf>
    <xf numFmtId="0" fontId="6" fillId="33" borderId="47" xfId="0" applyFont="1" applyFill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justify" wrapText="1"/>
    </xf>
    <xf numFmtId="0" fontId="6" fillId="0" borderId="34" xfId="0" applyFont="1" applyBorder="1" applyAlignment="1">
      <alignment horizontal="center" vertical="justify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5"/>
  <sheetViews>
    <sheetView zoomScalePageLayoutView="0" workbookViewId="0" topLeftCell="A28">
      <selection activeCell="H9" sqref="H9"/>
    </sheetView>
  </sheetViews>
  <sheetFormatPr defaultColWidth="11.421875" defaultRowHeight="12.75"/>
  <cols>
    <col min="1" max="1" width="6.00390625" style="1" bestFit="1" customWidth="1"/>
    <col min="2" max="2" width="15.28125" style="1" customWidth="1"/>
    <col min="3" max="4" width="23.7109375" style="1" customWidth="1"/>
    <col min="5" max="5" width="21.28125" style="1" customWidth="1"/>
    <col min="6" max="6" width="23.7109375" style="1" customWidth="1"/>
    <col min="7" max="16384" width="11.421875" style="1" customWidth="1"/>
  </cols>
  <sheetData>
    <row r="2" ht="12.75" customHeight="1"/>
    <row r="3" spans="2:6" ht="14.25" customHeight="1">
      <c r="B3" s="88" t="s">
        <v>20</v>
      </c>
      <c r="C3" s="88"/>
      <c r="D3" s="88"/>
      <c r="E3" s="88"/>
      <c r="F3" s="88"/>
    </row>
    <row r="4" spans="2:6" ht="12.75">
      <c r="B4" s="89" t="s">
        <v>47</v>
      </c>
      <c r="C4" s="89"/>
      <c r="D4" s="89"/>
      <c r="E4" s="89"/>
      <c r="F4" s="89"/>
    </row>
    <row r="5" spans="2:6" ht="30.75" customHeight="1" thickBot="1">
      <c r="B5" s="92" t="s">
        <v>48</v>
      </c>
      <c r="C5" s="92"/>
      <c r="D5" s="92"/>
      <c r="E5" s="92"/>
      <c r="F5" s="92"/>
    </row>
    <row r="6" spans="2:6" ht="12.75">
      <c r="B6" s="93" t="s">
        <v>21</v>
      </c>
      <c r="C6" s="94"/>
      <c r="D6" s="94" t="s">
        <v>39</v>
      </c>
      <c r="E6" s="69" t="s">
        <v>40</v>
      </c>
      <c r="F6" s="72" t="s">
        <v>49</v>
      </c>
    </row>
    <row r="7" spans="1:6" ht="13.5" customHeight="1">
      <c r="A7" s="30"/>
      <c r="B7" s="95"/>
      <c r="C7" s="96"/>
      <c r="D7" s="96"/>
      <c r="E7" s="70"/>
      <c r="F7" s="73"/>
    </row>
    <row r="8" spans="2:6" ht="39" customHeight="1" thickBot="1">
      <c r="B8" s="97"/>
      <c r="C8" s="98"/>
      <c r="D8" s="98"/>
      <c r="E8" s="71"/>
      <c r="F8" s="74"/>
    </row>
    <row r="9" spans="2:6" ht="117" customHeight="1">
      <c r="B9" s="99" t="s">
        <v>41</v>
      </c>
      <c r="C9" s="100"/>
      <c r="D9" s="31" t="s">
        <v>22</v>
      </c>
      <c r="E9" s="31" t="s">
        <v>22</v>
      </c>
      <c r="F9" s="31" t="s">
        <v>22</v>
      </c>
    </row>
    <row r="10" spans="2:6" ht="30" customHeight="1">
      <c r="B10" s="84" t="s">
        <v>42</v>
      </c>
      <c r="C10" s="85"/>
      <c r="D10" s="32" t="s">
        <v>22</v>
      </c>
      <c r="E10" s="32" t="s">
        <v>22</v>
      </c>
      <c r="F10" s="32" t="s">
        <v>22</v>
      </c>
    </row>
    <row r="11" spans="2:6" ht="50.25" customHeight="1">
      <c r="B11" s="84" t="s">
        <v>23</v>
      </c>
      <c r="C11" s="85"/>
      <c r="D11" s="33" t="s">
        <v>22</v>
      </c>
      <c r="E11" s="32" t="s">
        <v>22</v>
      </c>
      <c r="F11" s="32" t="s">
        <v>22</v>
      </c>
    </row>
    <row r="12" spans="2:6" ht="28.5" customHeight="1">
      <c r="B12" s="84" t="s">
        <v>43</v>
      </c>
      <c r="C12" s="85"/>
      <c r="D12" s="32" t="s">
        <v>22</v>
      </c>
      <c r="E12" s="32" t="s">
        <v>22</v>
      </c>
      <c r="F12" s="32" t="s">
        <v>22</v>
      </c>
    </row>
    <row r="13" spans="2:6" ht="84.75" customHeight="1">
      <c r="B13" s="84" t="s">
        <v>24</v>
      </c>
      <c r="C13" s="85"/>
      <c r="D13" s="32" t="s">
        <v>22</v>
      </c>
      <c r="E13" s="33" t="s">
        <v>22</v>
      </c>
      <c r="F13" s="32" t="s">
        <v>22</v>
      </c>
    </row>
    <row r="14" spans="2:7" ht="27.75" customHeight="1" thickBot="1">
      <c r="B14" s="90" t="s">
        <v>46</v>
      </c>
      <c r="C14" s="91"/>
      <c r="D14" s="34" t="s">
        <v>22</v>
      </c>
      <c r="E14" s="34" t="s">
        <v>22</v>
      </c>
      <c r="F14" s="34" t="s">
        <v>22</v>
      </c>
      <c r="G14" s="37"/>
    </row>
    <row r="15" spans="2:6" ht="13.5" thickBot="1">
      <c r="B15" s="86" t="s">
        <v>25</v>
      </c>
      <c r="C15" s="87"/>
      <c r="D15" s="35" t="s">
        <v>26</v>
      </c>
      <c r="E15" s="35" t="s">
        <v>26</v>
      </c>
      <c r="F15" s="35" t="s">
        <v>26</v>
      </c>
    </row>
    <row r="16" spans="2:6" ht="13.5" thickBot="1">
      <c r="B16" s="36"/>
      <c r="C16" s="36"/>
      <c r="D16" s="36"/>
      <c r="E16" s="36"/>
      <c r="F16" s="37"/>
    </row>
    <row r="17" spans="2:6" ht="12.75">
      <c r="B17" s="75"/>
      <c r="C17" s="76"/>
      <c r="D17" s="72" t="str">
        <f>+D6</f>
        <v>TIEMPO DE CINE</v>
      </c>
      <c r="E17" s="81" t="str">
        <f>+E6</f>
        <v>VIDEOBASE S.A.</v>
      </c>
      <c r="F17" s="72" t="str">
        <f>+F6</f>
        <v>VIRTUAL TELEVISION</v>
      </c>
    </row>
    <row r="18" spans="2:6" ht="13.5" customHeight="1">
      <c r="B18" s="77"/>
      <c r="C18" s="78"/>
      <c r="D18" s="73"/>
      <c r="E18" s="82"/>
      <c r="F18" s="73"/>
    </row>
    <row r="19" spans="2:6" ht="56.25" customHeight="1" thickBot="1">
      <c r="B19" s="79"/>
      <c r="C19" s="80"/>
      <c r="D19" s="74"/>
      <c r="E19" s="83"/>
      <c r="F19" s="74"/>
    </row>
    <row r="20" spans="1:6" ht="14.25" customHeight="1">
      <c r="A20" s="1" t="s">
        <v>27</v>
      </c>
      <c r="B20" s="102" t="s">
        <v>28</v>
      </c>
      <c r="C20" s="103"/>
      <c r="D20" s="38"/>
      <c r="E20" s="38"/>
      <c r="F20" s="55"/>
    </row>
    <row r="21" spans="2:6" ht="12.75">
      <c r="B21" s="104" t="s">
        <v>29</v>
      </c>
      <c r="C21" s="105"/>
      <c r="D21" s="39">
        <f>704316277/387116267</f>
        <v>1.8193920975167908</v>
      </c>
      <c r="E21" s="40">
        <f>3559952743/3283990100</f>
        <v>1.084032726834347</v>
      </c>
      <c r="F21" s="56">
        <f>1162156023/653151321</f>
        <v>1.779305936671297</v>
      </c>
    </row>
    <row r="22" spans="1:6" ht="12.75">
      <c r="A22" s="1" t="s">
        <v>30</v>
      </c>
      <c r="B22" s="41" t="s">
        <v>31</v>
      </c>
      <c r="C22" s="42"/>
      <c r="D22" s="43"/>
      <c r="E22" s="44"/>
      <c r="F22" s="57"/>
    </row>
    <row r="23" spans="2:6" ht="12.75">
      <c r="B23" s="104" t="s">
        <v>32</v>
      </c>
      <c r="C23" s="105"/>
      <c r="D23" s="45">
        <f>387116267/861603186</f>
        <v>0.4492976271329619</v>
      </c>
      <c r="E23" s="45">
        <f>3883001404/7092685544</f>
        <v>0.5474656080424704</v>
      </c>
      <c r="F23" s="46">
        <f>733151321/1369392341</f>
        <v>0.5353844176349165</v>
      </c>
    </row>
    <row r="24" spans="1:6" ht="12.75">
      <c r="A24" s="1" t="s">
        <v>33</v>
      </c>
      <c r="B24" s="41" t="s">
        <v>34</v>
      </c>
      <c r="C24" s="47"/>
      <c r="D24" s="48"/>
      <c r="E24" s="40"/>
      <c r="F24" s="58"/>
    </row>
    <row r="25" spans="2:6" ht="12.75">
      <c r="B25" s="104" t="s">
        <v>35</v>
      </c>
      <c r="C25" s="105"/>
      <c r="D25" s="49">
        <f>704316277-387116267</f>
        <v>317200010</v>
      </c>
      <c r="E25" s="49">
        <f>3559952743-3283990100</f>
        <v>275962643</v>
      </c>
      <c r="F25" s="49">
        <f>1162156023-653151321</f>
        <v>509004702</v>
      </c>
    </row>
    <row r="26" spans="1:6" ht="12.75">
      <c r="A26" s="1" t="s">
        <v>36</v>
      </c>
      <c r="B26" s="41" t="s">
        <v>37</v>
      </c>
      <c r="C26" s="47"/>
      <c r="D26" s="48"/>
      <c r="E26" s="40"/>
      <c r="F26" s="58"/>
    </row>
    <row r="27" spans="2:6" ht="13.5" thickBot="1">
      <c r="B27" s="106" t="s">
        <v>38</v>
      </c>
      <c r="C27" s="107"/>
      <c r="D27" s="50">
        <f>861603186-387116267</f>
        <v>474486919</v>
      </c>
      <c r="E27" s="50">
        <f>7092685544-3883001404</f>
        <v>3209684140</v>
      </c>
      <c r="F27" s="50">
        <f>1369392341-733151321</f>
        <v>636241020</v>
      </c>
    </row>
    <row r="28" spans="2:6" ht="13.5" thickBot="1">
      <c r="B28" s="86" t="s">
        <v>25</v>
      </c>
      <c r="C28" s="101"/>
      <c r="D28" s="51" t="s">
        <v>26</v>
      </c>
      <c r="E28" s="51" t="s">
        <v>26</v>
      </c>
      <c r="F28" s="51" t="s">
        <v>26</v>
      </c>
    </row>
    <row r="31" spans="3:4" ht="12.75">
      <c r="C31" s="3"/>
      <c r="D31" s="3">
        <f>1284739000*0.2</f>
        <v>256947800</v>
      </c>
    </row>
    <row r="32" spans="3:4" ht="12.75">
      <c r="C32" s="3"/>
      <c r="D32" s="3"/>
    </row>
    <row r="34" spans="3:4" ht="12.75">
      <c r="C34" s="3"/>
      <c r="D34" s="3"/>
    </row>
    <row r="35" spans="3:4" ht="12.75">
      <c r="C35" s="3"/>
      <c r="D35" s="3"/>
    </row>
    <row r="36" spans="3:4" ht="12.75">
      <c r="C36" s="3"/>
      <c r="D36" s="3"/>
    </row>
    <row r="37" ht="12.75">
      <c r="D37" s="3"/>
    </row>
    <row r="38" spans="3:4" ht="12.75">
      <c r="C38" s="3"/>
      <c r="D38" s="3"/>
    </row>
    <row r="39" spans="3:4" ht="12.75">
      <c r="C39" s="3"/>
      <c r="D39" s="52"/>
    </row>
    <row r="40" spans="3:4" ht="12.75">
      <c r="C40" s="53"/>
      <c r="D40" s="52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</sheetData>
  <sheetProtection/>
  <mergeCells count="24">
    <mergeCell ref="B28:C28"/>
    <mergeCell ref="B20:C20"/>
    <mergeCell ref="B21:C21"/>
    <mergeCell ref="B23:C23"/>
    <mergeCell ref="B25:C25"/>
    <mergeCell ref="B27:C27"/>
    <mergeCell ref="B3:F3"/>
    <mergeCell ref="B4:F4"/>
    <mergeCell ref="B12:C12"/>
    <mergeCell ref="B14:C14"/>
    <mergeCell ref="B5:F5"/>
    <mergeCell ref="B11:C11"/>
    <mergeCell ref="B6:C8"/>
    <mergeCell ref="D6:D8"/>
    <mergeCell ref="B9:C9"/>
    <mergeCell ref="F6:F8"/>
    <mergeCell ref="E6:E8"/>
    <mergeCell ref="F17:F19"/>
    <mergeCell ref="B17:C19"/>
    <mergeCell ref="D17:D19"/>
    <mergeCell ref="E17:E19"/>
    <mergeCell ref="B10:C10"/>
    <mergeCell ref="B13:C13"/>
    <mergeCell ref="B15:C1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B4">
      <selection activeCell="D17" sqref="D17"/>
    </sheetView>
  </sheetViews>
  <sheetFormatPr defaultColWidth="11.421875" defaultRowHeight="12.75"/>
  <cols>
    <col min="1" max="1" width="15.7109375" style="4" hidden="1" customWidth="1"/>
    <col min="2" max="2" width="29.421875" style="5" customWidth="1"/>
    <col min="3" max="3" width="17.140625" style="5" customWidth="1"/>
    <col min="4" max="4" width="31.421875" style="5" customWidth="1"/>
    <col min="5" max="5" width="16.57421875" style="5" bestFit="1" customWidth="1"/>
    <col min="6" max="16384" width="11.421875" style="5" customWidth="1"/>
  </cols>
  <sheetData>
    <row r="2" spans="2:5" s="1" customFormat="1" ht="12.75">
      <c r="B2" s="88" t="s">
        <v>18</v>
      </c>
      <c r="C2" s="88"/>
      <c r="D2" s="88"/>
      <c r="E2" s="88"/>
    </row>
    <row r="3" spans="2:5" s="1" customFormat="1" ht="18.75" customHeight="1">
      <c r="B3" s="89" t="str">
        <f>+EFIN!B4</f>
        <v>INVITACION 015-2008</v>
      </c>
      <c r="C3" s="89"/>
      <c r="D3" s="89"/>
      <c r="E3" s="89"/>
    </row>
    <row r="4" spans="2:5" s="1" customFormat="1" ht="45" customHeight="1">
      <c r="B4" s="108" t="str">
        <f>+EFIN!B5</f>
        <v>CONTRATAR EL DISEÑO, DESARROLLO, PRODUCCIÓN Y POSTPRODUCCIÓN DE LAS PIEZAS PROMOCIONALES PARA rtvc (señalcolombia,  señal institucional, radio nacional de Colombia y radiónica) 
</v>
      </c>
      <c r="C4" s="108"/>
      <c r="D4" s="108"/>
      <c r="E4" s="108"/>
    </row>
    <row r="6" ht="13.5" thickBot="1"/>
    <row r="7" spans="2:5" ht="37.5" customHeight="1" thickBot="1">
      <c r="B7" s="109" t="s">
        <v>50</v>
      </c>
      <c r="C7" s="110"/>
      <c r="D7" s="6"/>
      <c r="E7" s="6"/>
    </row>
    <row r="8" spans="2:4" ht="13.5" thickBot="1">
      <c r="B8" s="7" t="s">
        <v>0</v>
      </c>
      <c r="C8" s="8" t="s">
        <v>1</v>
      </c>
      <c r="D8" s="2"/>
    </row>
    <row r="9" spans="2:4" ht="12.75">
      <c r="B9" s="27" t="s">
        <v>19</v>
      </c>
      <c r="C9" s="28"/>
      <c r="D9" s="2"/>
    </row>
    <row r="10" spans="2:3" ht="12.75">
      <c r="B10" s="29" t="str">
        <f>+EFIN!D6</f>
        <v>TIEMPO DE CINE</v>
      </c>
      <c r="C10" s="64">
        <v>439400000</v>
      </c>
    </row>
    <row r="11" spans="2:3" ht="12.75">
      <c r="B11" s="29" t="str">
        <f>+EFIN!E6</f>
        <v>VIDEOBASE S.A.</v>
      </c>
      <c r="C11" s="64">
        <v>422220000</v>
      </c>
    </row>
    <row r="12" spans="2:3" ht="13.5" thickBot="1">
      <c r="B12" s="29" t="str">
        <f>+EFIN!F6</f>
        <v>VIRTUAL TELEVISION</v>
      </c>
      <c r="C12" s="64">
        <v>428122000</v>
      </c>
    </row>
    <row r="13" spans="2:3" ht="13.5" thickBot="1">
      <c r="B13" s="9" t="s">
        <v>2</v>
      </c>
      <c r="C13" s="59">
        <f>GEOMEAN(C10:C12)</f>
        <v>429855148.91574854</v>
      </c>
    </row>
    <row r="14" spans="2:3" ht="13.5" thickBot="1">
      <c r="B14" s="12" t="s">
        <v>44</v>
      </c>
      <c r="C14" s="11">
        <v>80</v>
      </c>
    </row>
    <row r="15" spans="2:4" ht="13.5" thickBot="1">
      <c r="B15" s="12" t="s">
        <v>45</v>
      </c>
      <c r="C15" s="11">
        <v>80</v>
      </c>
      <c r="D15" s="6"/>
    </row>
    <row r="16" spans="2:4" ht="13.5" thickBot="1">
      <c r="B16" s="12" t="s">
        <v>53</v>
      </c>
      <c r="C16" s="11">
        <v>80</v>
      </c>
      <c r="D16" s="6"/>
    </row>
    <row r="17" spans="2:4" ht="13.5" thickBot="1">
      <c r="B17" s="10" t="s">
        <v>3</v>
      </c>
      <c r="C17" s="11">
        <v>80</v>
      </c>
      <c r="D17" s="6"/>
    </row>
    <row r="18" spans="3:4" ht="13.5" thickBot="1">
      <c r="C18" s="6"/>
      <c r="D18" s="6"/>
    </row>
    <row r="19" spans="1:5" ht="12.75">
      <c r="A19" s="65"/>
      <c r="B19" s="13" t="s">
        <v>4</v>
      </c>
      <c r="C19" s="14" t="s">
        <v>5</v>
      </c>
      <c r="D19" s="14" t="s">
        <v>6</v>
      </c>
      <c r="E19" s="15"/>
    </row>
    <row r="20" spans="1:5" ht="12.75">
      <c r="A20" s="66" t="s">
        <v>7</v>
      </c>
      <c r="B20" s="16">
        <v>0.101</v>
      </c>
      <c r="C20" s="17">
        <f>+$C$25*(1+B20)</f>
        <v>473270518.9562391</v>
      </c>
      <c r="D20" s="17">
        <v>40</v>
      </c>
      <c r="E20" s="18">
        <f aca="true" t="shared" si="0" ref="E20:E30">+C20-$C$25</f>
        <v>43415370.04049057</v>
      </c>
    </row>
    <row r="21" spans="1:5" ht="12.75">
      <c r="A21" s="66" t="s">
        <v>8</v>
      </c>
      <c r="B21" s="16">
        <v>0.1</v>
      </c>
      <c r="C21" s="17">
        <f>+$C$25*(1+B21)</f>
        <v>472840663.80732346</v>
      </c>
      <c r="D21" s="17">
        <v>50</v>
      </c>
      <c r="E21" s="18">
        <f t="shared" si="0"/>
        <v>42985514.89157492</v>
      </c>
    </row>
    <row r="22" spans="1:5" ht="12.75">
      <c r="A22" s="66" t="s">
        <v>9</v>
      </c>
      <c r="B22" s="16">
        <v>0.07</v>
      </c>
      <c r="C22" s="17">
        <f>+$C$25*(1+B22)</f>
        <v>459945009.33985096</v>
      </c>
      <c r="D22" s="17">
        <v>60</v>
      </c>
      <c r="E22" s="18">
        <f t="shared" si="0"/>
        <v>30089860.424102426</v>
      </c>
    </row>
    <row r="23" spans="1:5" ht="12.75">
      <c r="A23" s="66" t="s">
        <v>10</v>
      </c>
      <c r="B23" s="16">
        <v>0.05</v>
      </c>
      <c r="C23" s="17">
        <f>+$C$25*(1+B23)</f>
        <v>451347906.36153597</v>
      </c>
      <c r="D23" s="17">
        <v>70</v>
      </c>
      <c r="E23" s="18">
        <f t="shared" si="0"/>
        <v>21492757.44578743</v>
      </c>
    </row>
    <row r="24" spans="1:5" ht="12.75">
      <c r="A24" s="66" t="s">
        <v>11</v>
      </c>
      <c r="B24" s="16">
        <v>0.03</v>
      </c>
      <c r="C24" s="19">
        <f>+$C$25*(1+B24)</f>
        <v>442750803.38322103</v>
      </c>
      <c r="D24" s="17">
        <v>80</v>
      </c>
      <c r="E24" s="18">
        <f t="shared" si="0"/>
        <v>12895654.467472494</v>
      </c>
    </row>
    <row r="25" spans="1:5" ht="12.75">
      <c r="A25" s="67"/>
      <c r="B25" s="20" t="s">
        <v>12</v>
      </c>
      <c r="C25" s="21">
        <f>+C13</f>
        <v>429855148.91574854</v>
      </c>
      <c r="D25" s="17">
        <v>80</v>
      </c>
      <c r="E25" s="18">
        <f t="shared" si="0"/>
        <v>0</v>
      </c>
    </row>
    <row r="26" spans="1:5" ht="12.75">
      <c r="A26" s="66" t="s">
        <v>13</v>
      </c>
      <c r="B26" s="16">
        <v>-0.03</v>
      </c>
      <c r="C26" s="19">
        <f>+$C$25*(1+B26)</f>
        <v>416959494.44827604</v>
      </c>
      <c r="D26" s="17">
        <v>80</v>
      </c>
      <c r="E26" s="18">
        <f t="shared" si="0"/>
        <v>-12895654.467472494</v>
      </c>
    </row>
    <row r="27" spans="1:5" ht="12.75">
      <c r="A27" s="66" t="s">
        <v>14</v>
      </c>
      <c r="B27" s="16">
        <v>-0.05</v>
      </c>
      <c r="C27" s="17">
        <f>+$C$25*(1+B27)</f>
        <v>408362391.4699611</v>
      </c>
      <c r="D27" s="17">
        <v>70</v>
      </c>
      <c r="E27" s="18">
        <f t="shared" si="0"/>
        <v>-21492757.44578743</v>
      </c>
    </row>
    <row r="28" spans="1:5" ht="12.75">
      <c r="A28" s="66" t="s">
        <v>15</v>
      </c>
      <c r="B28" s="16">
        <v>-0.07</v>
      </c>
      <c r="C28" s="17">
        <f>+$C$25*(1+B28)</f>
        <v>399765288.4916461</v>
      </c>
      <c r="D28" s="17">
        <v>60</v>
      </c>
      <c r="E28" s="18">
        <f t="shared" si="0"/>
        <v>-30089860.424102426</v>
      </c>
    </row>
    <row r="29" spans="1:5" ht="12.75">
      <c r="A29" s="66" t="s">
        <v>16</v>
      </c>
      <c r="B29" s="16">
        <v>-0.1</v>
      </c>
      <c r="C29" s="17">
        <f>+$C$25*(1+B29)</f>
        <v>386869634.0241737</v>
      </c>
      <c r="D29" s="17">
        <v>50</v>
      </c>
      <c r="E29" s="18">
        <f t="shared" si="0"/>
        <v>-42985514.89157486</v>
      </c>
    </row>
    <row r="30" spans="1:5" ht="13.5" thickBot="1">
      <c r="A30" s="68" t="s">
        <v>17</v>
      </c>
      <c r="B30" s="22">
        <v>-0.101</v>
      </c>
      <c r="C30" s="23">
        <f>+$C$25*(1+B30)</f>
        <v>386439778.87525797</v>
      </c>
      <c r="D30" s="23">
        <v>40</v>
      </c>
      <c r="E30" s="24">
        <f t="shared" si="0"/>
        <v>-43415370.04049057</v>
      </c>
    </row>
    <row r="31" spans="2:3" ht="12.75">
      <c r="B31" s="25"/>
      <c r="C31" s="26"/>
    </row>
    <row r="34" ht="12.75">
      <c r="B34" s="5" t="s">
        <v>54</v>
      </c>
    </row>
  </sheetData>
  <sheetProtection/>
  <mergeCells count="4">
    <mergeCell ref="B2:E2"/>
    <mergeCell ref="B3:E3"/>
    <mergeCell ref="B4:E4"/>
    <mergeCell ref="B7:C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4"/>
  <sheetViews>
    <sheetView zoomScalePageLayoutView="0" workbookViewId="0" topLeftCell="A2">
      <selection activeCell="D36" sqref="D36"/>
    </sheetView>
  </sheetViews>
  <sheetFormatPr defaultColWidth="11.421875" defaultRowHeight="12.75"/>
  <cols>
    <col min="1" max="1" width="16.421875" style="1" customWidth="1"/>
    <col min="2" max="2" width="15.28125" style="1" customWidth="1"/>
    <col min="3" max="4" width="23.7109375" style="1" customWidth="1"/>
    <col min="5" max="5" width="19.00390625" style="1" customWidth="1"/>
    <col min="6" max="6" width="22.7109375" style="1" bestFit="1" customWidth="1"/>
    <col min="7" max="16384" width="11.421875" style="1" customWidth="1"/>
  </cols>
  <sheetData>
    <row r="2" ht="12.75" customHeight="1"/>
    <row r="3" spans="2:5" ht="12.75">
      <c r="B3" s="54"/>
      <c r="C3" s="54"/>
      <c r="D3" s="54"/>
      <c r="E3" s="54"/>
    </row>
    <row r="4" spans="2:6" ht="12.75">
      <c r="B4" s="37"/>
      <c r="C4" s="37"/>
      <c r="D4" s="37"/>
      <c r="F4" s="3"/>
    </row>
    <row r="5" spans="2:4" ht="12.75">
      <c r="B5" s="37"/>
      <c r="C5" s="37"/>
      <c r="D5" s="37"/>
    </row>
    <row r="6" spans="2:5" ht="12.75">
      <c r="B6" s="89" t="s">
        <v>18</v>
      </c>
      <c r="C6" s="89"/>
      <c r="D6" s="89"/>
      <c r="E6" s="89"/>
    </row>
    <row r="7" spans="2:5" ht="14.25" customHeight="1">
      <c r="B7" s="89" t="str">
        <f>+' PRODUCCION Y POSTPRODUCCION  '!B3:E3</f>
        <v>INVITACION 015-2008</v>
      </c>
      <c r="C7" s="89"/>
      <c r="D7" s="89"/>
      <c r="E7" s="89"/>
    </row>
    <row r="8" spans="2:5" ht="56.25" customHeight="1">
      <c r="B8" s="108" t="str">
        <f>+' PRODUCCION Y POSTPRODUCCION  '!B4:E4</f>
        <v>CONTRATAR EL DISEÑO, DESARROLLO, PRODUCCIÓN Y POSTPRODUCCIÓN DE LAS PIEZAS PROMOCIONALES PARA rtvc (señalcolombia,  señal institucional, radio nacional de Colombia y radiónica) 
</v>
      </c>
      <c r="C8" s="108"/>
      <c r="D8" s="108"/>
      <c r="E8" s="108"/>
    </row>
    <row r="9" spans="2:5" ht="13.5" thickBot="1">
      <c r="B9" s="54"/>
      <c r="C9" s="54"/>
      <c r="D9" s="54"/>
      <c r="E9" s="54"/>
    </row>
    <row r="10" spans="2:5" ht="12.75">
      <c r="B10" s="117" t="s">
        <v>51</v>
      </c>
      <c r="C10" s="113"/>
      <c r="D10" s="113" t="s">
        <v>52</v>
      </c>
      <c r="E10" s="81" t="s">
        <v>6</v>
      </c>
    </row>
    <row r="11" spans="2:5" ht="13.5" thickBot="1">
      <c r="B11" s="118"/>
      <c r="C11" s="114"/>
      <c r="D11" s="114"/>
      <c r="E11" s="83"/>
    </row>
    <row r="12" spans="2:5" ht="12.75">
      <c r="B12" s="115" t="str">
        <f>+' PRODUCCION Y POSTPRODUCCION  '!B10</f>
        <v>TIEMPO DE CINE</v>
      </c>
      <c r="C12" s="116"/>
      <c r="D12" s="60">
        <v>0.08</v>
      </c>
      <c r="E12" s="61">
        <f>20*$D$12/D12</f>
        <v>20</v>
      </c>
    </row>
    <row r="13" spans="2:5" ht="12.75">
      <c r="B13" s="115" t="str">
        <f>+EFIN!E6</f>
        <v>VIDEOBASE S.A.</v>
      </c>
      <c r="C13" s="116"/>
      <c r="D13" s="60">
        <v>0.08</v>
      </c>
      <c r="E13" s="61">
        <f>20*$D$12/D13</f>
        <v>20</v>
      </c>
    </row>
    <row r="14" spans="2:5" ht="13.5" thickBot="1">
      <c r="B14" s="111" t="str">
        <f>+EFIN!F6</f>
        <v>VIRTUAL TELEVISION</v>
      </c>
      <c r="C14" s="112"/>
      <c r="D14" s="62">
        <v>0.08</v>
      </c>
      <c r="E14" s="63">
        <f>20*$D$12/D14</f>
        <v>20</v>
      </c>
    </row>
  </sheetData>
  <sheetProtection/>
  <mergeCells count="9">
    <mergeCell ref="B14:C14"/>
    <mergeCell ref="D10:D11"/>
    <mergeCell ref="E10:E11"/>
    <mergeCell ref="B12:C12"/>
    <mergeCell ref="B13:C13"/>
    <mergeCell ref="B6:E6"/>
    <mergeCell ref="B7:E7"/>
    <mergeCell ref="B8:E8"/>
    <mergeCell ref="B10:C11"/>
  </mergeCells>
  <printOptions horizontalCentered="1" verticalCentered="1"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RTVC</dc:creator>
  <cp:keywords/>
  <dc:description/>
  <cp:lastModifiedBy>rmalaver</cp:lastModifiedBy>
  <cp:lastPrinted>2008-09-09T13:38:35Z</cp:lastPrinted>
  <dcterms:created xsi:type="dcterms:W3CDTF">2006-05-03T14:08:50Z</dcterms:created>
  <dcterms:modified xsi:type="dcterms:W3CDTF">2008-09-09T14:10:34Z</dcterms:modified>
  <cp:category/>
  <cp:version/>
  <cp:contentType/>
  <cp:contentStatus/>
</cp:coreProperties>
</file>