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15" windowWidth="14940" windowHeight="8640" activeTab="1"/>
  </bookViews>
  <sheets>
    <sheet name="EFIN" sheetId="1" r:id="rId1"/>
    <sheet name="ECON" sheetId="2" r:id="rId2"/>
  </sheets>
  <definedNames>
    <definedName name="_xlnm.Print_Area" localSheetId="1">'ECON'!$B$3:$E$22</definedName>
    <definedName name="_xlnm.Print_Area" localSheetId="0">'EFIN'!$B$3:$L$27</definedName>
  </definedNames>
  <calcPr fullCalcOnLoad="1"/>
</workbook>
</file>

<file path=xl/sharedStrings.xml><?xml version="1.0" encoding="utf-8"?>
<sst xmlns="http://schemas.openxmlformats.org/spreadsheetml/2006/main" count="114" uniqueCount="46">
  <si>
    <t>EVALUACIÓN FINANCIERA</t>
  </si>
  <si>
    <t>DOCUMENTOS FINANCIEROS</t>
  </si>
  <si>
    <t>X</t>
  </si>
  <si>
    <t>CALIFICACIÓN</t>
  </si>
  <si>
    <t>INDICE DE LIQUIDEZ</t>
  </si>
  <si>
    <t>IL= Activo corriente / Pasivo corriente</t>
  </si>
  <si>
    <t>NIVEL DE ENDEUDAMIENTO</t>
  </si>
  <si>
    <t>NE= Pasivo total / Activo total</t>
  </si>
  <si>
    <t>CUMPLE</t>
  </si>
  <si>
    <t>INDICE DE CAPITAL DE TRABAJO</t>
  </si>
  <si>
    <t>INDICE DE PATRIMONIO LIQUIDO</t>
  </si>
  <si>
    <t>IPL= AT - PT</t>
  </si>
  <si>
    <t>ICT= AC - PC</t>
  </si>
  <si>
    <t>VALOR</t>
  </si>
  <si>
    <t>PUNTAJE</t>
  </si>
  <si>
    <t>EVALUACIÓN ECONOMICA</t>
  </si>
  <si>
    <t>&gt;20%</t>
  </si>
  <si>
    <t>&gt;10%</t>
  </si>
  <si>
    <t>&lt;70%</t>
  </si>
  <si>
    <t>&gt; 1</t>
  </si>
  <si>
    <t>EMPRESA</t>
  </si>
  <si>
    <t>Notas a los Estados Financieros según Artículo 36 Ley 222/95.</t>
  </si>
  <si>
    <t xml:space="preserve">Dictamen del revisor fiscal, o a falta de éste, de un Contador Público independiente según Artículo 38 Ley 222/95.
</t>
  </si>
  <si>
    <t>Certificación de los Estados Financieros según Artículo 37 Ley 222/95.</t>
  </si>
  <si>
    <t>Copia de la tarjeta profesional, Certificados de vigencia y Antecedentes Disciplinarios del
contador y/o del revisor fiscal, expedidos por la Junta Central de Contadores, con fecha no
mayor a noventa (90) días calendario, anteriores a la fecha del presente proceso de contratacióncalendario, anteriores a la fecha del presente proceso de contratación.</t>
  </si>
  <si>
    <t>DAGA</t>
  </si>
  <si>
    <t>EIC</t>
  </si>
  <si>
    <t>PRESUPUESTO OFICIAL</t>
  </si>
  <si>
    <t>VALOR MINIMO</t>
  </si>
  <si>
    <t xml:space="preserve">CONTRATAR  EL SUMINISTRO, INTEGRACIÓN Y PUESTA EN FUNCIONAMIENTO DE LOS EQUIPOS NECESARIOS PARA LA AMPLIACIÓN DE LA INFRAESTRUCTURA TÉCNICA Y LA CAPACIDAD OPERATIVA DEL CENTRO DE EMISIÓN DIGITAL DE RTVC, DE ACUERDO A LOS GRUPOS Y CRITERIOS TÉCNICOS ESTABLECIDOS EN LA PRESENTE SOLICITUD. 
</t>
  </si>
  <si>
    <t xml:space="preserve">
</t>
  </si>
  <si>
    <t>SELECCION DIRECTA 01 DE 2009</t>
  </si>
  <si>
    <t>a) Estados Financieros comparativos 2007 - 2008, firmados por el Representante Legal, el Contador y Revisor Fiscal de la empresa si es el caso.
y Revisor Fiscal de la empresa si es el caso</t>
  </si>
  <si>
    <t>f) Declaración de Renta de los años 2007 -  2008</t>
  </si>
  <si>
    <t>VCR</t>
  </si>
  <si>
    <t>NYL ELECTRONICA S.A.</t>
  </si>
  <si>
    <t>NUEVA IMAGEN Y AUDIO LTDA</t>
  </si>
  <si>
    <t>CURACAO</t>
  </si>
  <si>
    <t>PUNTAJE MAXIMO</t>
  </si>
  <si>
    <t>ISTRONYC</t>
  </si>
  <si>
    <t>INGTEL</t>
  </si>
  <si>
    <t>UNION TEMPORAL EIC-INGTEL</t>
  </si>
  <si>
    <t>TOTAL UNION TEMPORAL EIC-INGTEL</t>
  </si>
  <si>
    <t>MEDIA</t>
  </si>
  <si>
    <t>GRUPO1</t>
  </si>
  <si>
    <t xml:space="preserve">GRUPO 2 </t>
  </si>
</sst>
</file>

<file path=xl/styles.xml><?xml version="1.0" encoding="utf-8"?>
<styleSheet xmlns="http://schemas.openxmlformats.org/spreadsheetml/2006/main">
  <numFmts count="12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 * #,##0.00_ ;_ * \-#,##0.00_ ;_ * &quot;-&quot;??_ ;_ @_ "/>
    <numFmt numFmtId="165" formatCode="0.0"/>
    <numFmt numFmtId="166" formatCode="_ * #,##0_ ;_ * \-#,##0_ ;_ * &quot;-&quot;??_ ;_ @_ "/>
    <numFmt numFmtId="167" formatCode="_ [$€-2]\ * #,##0.00_ ;_ [$€-2]\ * \-#,##0.00_ ;_ [$€-2]\ * &quot;-&quot;??_ 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0"/>
      <name val="Tahoma"/>
      <family val="2"/>
    </font>
    <font>
      <b/>
      <sz val="10"/>
      <name val="Tahoma"/>
      <family val="2"/>
    </font>
    <font>
      <i/>
      <sz val="10"/>
      <name val="Tahoma"/>
      <family val="2"/>
    </font>
    <font>
      <b/>
      <i/>
      <sz val="10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167" fontId="0" fillId="0" borderId="0" applyFont="0" applyFill="0" applyBorder="0" applyAlignment="0" applyProtection="0"/>
    <xf numFmtId="0" fontId="30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Alignment="1">
      <alignment wrapText="1"/>
    </xf>
    <xf numFmtId="164" fontId="2" fillId="0" borderId="0" xfId="47" applyFont="1" applyAlignment="1">
      <alignment/>
    </xf>
    <xf numFmtId="9" fontId="2" fillId="0" borderId="0" xfId="0" applyNumberFormat="1" applyFont="1" applyAlignment="1">
      <alignment/>
    </xf>
    <xf numFmtId="0" fontId="3" fillId="0" borderId="0" xfId="0" applyFont="1" applyBorder="1" applyAlignment="1">
      <alignment horizontal="center" vertical="top" wrapText="1"/>
    </xf>
    <xf numFmtId="166" fontId="2" fillId="0" borderId="0" xfId="0" applyNumberFormat="1" applyFont="1" applyAlignment="1">
      <alignment/>
    </xf>
    <xf numFmtId="0" fontId="5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6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164" fontId="2" fillId="0" borderId="0" xfId="47" applyFont="1" applyAlignment="1">
      <alignment wrapText="1"/>
    </xf>
    <xf numFmtId="164" fontId="2" fillId="0" borderId="0" xfId="0" applyNumberFormat="1" applyFont="1" applyAlignment="1">
      <alignment/>
    </xf>
    <xf numFmtId="0" fontId="2" fillId="0" borderId="10" xfId="0" applyFont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10" xfId="0" applyFont="1" applyBorder="1" applyAlignment="1">
      <alignment horizontal="left"/>
    </xf>
    <xf numFmtId="165" fontId="2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9" fontId="2" fillId="0" borderId="10" xfId="53" applyFont="1" applyBorder="1" applyAlignment="1">
      <alignment horizontal="center"/>
    </xf>
    <xf numFmtId="0" fontId="2" fillId="0" borderId="10" xfId="0" applyFont="1" applyBorder="1" applyAlignment="1">
      <alignment/>
    </xf>
    <xf numFmtId="164" fontId="2" fillId="0" borderId="10" xfId="47" applyFont="1" applyBorder="1" applyAlignment="1">
      <alignment horizontal="center"/>
    </xf>
    <xf numFmtId="166" fontId="2" fillId="0" borderId="10" xfId="47" applyNumberFormat="1" applyFont="1" applyBorder="1" applyAlignment="1">
      <alignment horizontal="center"/>
    </xf>
    <xf numFmtId="0" fontId="3" fillId="33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164" fontId="3" fillId="0" borderId="10" xfId="47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justify" wrapText="1"/>
    </xf>
    <xf numFmtId="0" fontId="2" fillId="0" borderId="10" xfId="0" applyFont="1" applyBorder="1" applyAlignment="1">
      <alignment horizontal="center" vertical="top" wrapText="1"/>
    </xf>
    <xf numFmtId="164" fontId="3" fillId="0" borderId="0" xfId="47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164" fontId="3" fillId="33" borderId="10" xfId="47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/>
    </xf>
    <xf numFmtId="164" fontId="2" fillId="0" borderId="10" xfId="47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/>
    </xf>
    <xf numFmtId="165" fontId="3" fillId="0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wrapText="1"/>
    </xf>
    <xf numFmtId="0" fontId="4" fillId="0" borderId="10" xfId="0" applyFont="1" applyBorder="1" applyAlignment="1">
      <alignment horizontal="center" vertical="justify" wrapText="1"/>
    </xf>
    <xf numFmtId="0" fontId="3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3" fillId="33" borderId="10" xfId="0" applyFont="1" applyFill="1" applyBorder="1" applyAlignment="1">
      <alignment horizontal="center" wrapText="1"/>
    </xf>
    <xf numFmtId="164" fontId="3" fillId="33" borderId="10" xfId="47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justify" wrapText="1"/>
    </xf>
    <xf numFmtId="0" fontId="3" fillId="0" borderId="0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Q42"/>
  <sheetViews>
    <sheetView zoomScalePageLayoutView="0" workbookViewId="0" topLeftCell="F10">
      <selection activeCell="K15" sqref="K15"/>
    </sheetView>
  </sheetViews>
  <sheetFormatPr defaultColWidth="11.421875" defaultRowHeight="12.75"/>
  <cols>
    <col min="1" max="1" width="6.00390625" style="1" bestFit="1" customWidth="1"/>
    <col min="2" max="2" width="15.28125" style="1" customWidth="1"/>
    <col min="3" max="11" width="23.7109375" style="1" customWidth="1"/>
    <col min="12" max="12" width="29.7109375" style="1" customWidth="1"/>
    <col min="13" max="16" width="9.57421875" style="1" customWidth="1"/>
    <col min="17" max="17" width="14.7109375" style="1" customWidth="1"/>
    <col min="18" max="16384" width="11.421875" style="1" customWidth="1"/>
  </cols>
  <sheetData>
    <row r="2" ht="12.75" customHeight="1"/>
    <row r="3" spans="2:12" ht="12.75">
      <c r="B3" s="48" t="s">
        <v>0</v>
      </c>
      <c r="C3" s="48"/>
      <c r="D3" s="48"/>
      <c r="E3" s="48"/>
      <c r="F3" s="48"/>
      <c r="G3" s="48"/>
      <c r="H3" s="48"/>
      <c r="I3" s="48"/>
      <c r="J3" s="48"/>
      <c r="K3" s="48"/>
      <c r="L3" s="48"/>
    </row>
    <row r="4" spans="2:12" ht="13.5" customHeight="1">
      <c r="B4" s="49" t="s">
        <v>31</v>
      </c>
      <c r="C4" s="49"/>
      <c r="D4" s="49"/>
      <c r="E4" s="49"/>
      <c r="F4" s="49"/>
      <c r="G4" s="49"/>
      <c r="H4" s="49"/>
      <c r="I4" s="49"/>
      <c r="J4" s="49"/>
      <c r="K4" s="49"/>
      <c r="L4" s="49"/>
    </row>
    <row r="5" spans="2:14" ht="54.75" customHeight="1">
      <c r="B5" s="51" t="s">
        <v>29</v>
      </c>
      <c r="C5" s="51"/>
      <c r="D5" s="51"/>
      <c r="E5" s="51"/>
      <c r="F5" s="51"/>
      <c r="G5" s="51"/>
      <c r="H5" s="51"/>
      <c r="I5" s="51"/>
      <c r="J5" s="51"/>
      <c r="K5" s="51"/>
      <c r="L5" s="51"/>
      <c r="N5" s="4" t="s">
        <v>30</v>
      </c>
    </row>
    <row r="6" spans="1:12" ht="13.5" customHeight="1">
      <c r="A6" s="2"/>
      <c r="B6" s="52" t="s">
        <v>1</v>
      </c>
      <c r="C6" s="52"/>
      <c r="D6" s="52" t="s">
        <v>34</v>
      </c>
      <c r="E6" s="52" t="s">
        <v>35</v>
      </c>
      <c r="F6" s="52" t="s">
        <v>36</v>
      </c>
      <c r="G6" s="52" t="s">
        <v>37</v>
      </c>
      <c r="H6" s="52" t="s">
        <v>39</v>
      </c>
      <c r="I6" s="52" t="s">
        <v>25</v>
      </c>
      <c r="J6" s="53" t="s">
        <v>41</v>
      </c>
      <c r="K6" s="54"/>
      <c r="L6" s="55"/>
    </row>
    <row r="7" spans="2:12" ht="39" customHeight="1">
      <c r="B7" s="52"/>
      <c r="C7" s="52"/>
      <c r="D7" s="52"/>
      <c r="E7" s="52"/>
      <c r="F7" s="52"/>
      <c r="G7" s="52"/>
      <c r="H7" s="52"/>
      <c r="I7" s="52"/>
      <c r="J7" s="17" t="s">
        <v>26</v>
      </c>
      <c r="K7" s="39" t="s">
        <v>40</v>
      </c>
      <c r="L7" s="55"/>
    </row>
    <row r="8" spans="2:12" ht="93" customHeight="1">
      <c r="B8" s="58" t="s">
        <v>32</v>
      </c>
      <c r="C8" s="58"/>
      <c r="D8" s="34" t="s">
        <v>2</v>
      </c>
      <c r="E8" s="34" t="s">
        <v>2</v>
      </c>
      <c r="F8" s="34" t="s">
        <v>2</v>
      </c>
      <c r="G8" s="34" t="s">
        <v>2</v>
      </c>
      <c r="H8" s="34" t="s">
        <v>2</v>
      </c>
      <c r="I8" s="34" t="s">
        <v>2</v>
      </c>
      <c r="J8" s="34" t="s">
        <v>2</v>
      </c>
      <c r="K8" s="34" t="s">
        <v>2</v>
      </c>
      <c r="L8" s="22"/>
    </row>
    <row r="9" spans="2:12" ht="30" customHeight="1">
      <c r="B9" s="50" t="s">
        <v>23</v>
      </c>
      <c r="C9" s="50"/>
      <c r="D9" s="35" t="s">
        <v>2</v>
      </c>
      <c r="E9" s="35" t="s">
        <v>2</v>
      </c>
      <c r="F9" s="35" t="s">
        <v>2</v>
      </c>
      <c r="G9" s="35" t="s">
        <v>2</v>
      </c>
      <c r="H9" s="35" t="s">
        <v>2</v>
      </c>
      <c r="I9" s="35" t="s">
        <v>2</v>
      </c>
      <c r="J9" s="35" t="s">
        <v>2</v>
      </c>
      <c r="K9" s="35" t="s">
        <v>2</v>
      </c>
      <c r="L9" s="22"/>
    </row>
    <row r="10" spans="2:12" ht="27.75" customHeight="1">
      <c r="B10" s="50" t="s">
        <v>22</v>
      </c>
      <c r="C10" s="50"/>
      <c r="D10" s="35" t="s">
        <v>2</v>
      </c>
      <c r="E10" s="35" t="s">
        <v>2</v>
      </c>
      <c r="F10" s="35" t="s">
        <v>2</v>
      </c>
      <c r="G10" s="35" t="s">
        <v>2</v>
      </c>
      <c r="H10" s="35" t="s">
        <v>2</v>
      </c>
      <c r="I10" s="35"/>
      <c r="J10" s="35" t="s">
        <v>2</v>
      </c>
      <c r="K10" s="35" t="s">
        <v>2</v>
      </c>
      <c r="L10" s="22"/>
    </row>
    <row r="11" spans="2:12" ht="25.5" customHeight="1">
      <c r="B11" s="50" t="s">
        <v>21</v>
      </c>
      <c r="C11" s="50"/>
      <c r="D11" s="35" t="s">
        <v>2</v>
      </c>
      <c r="E11" s="35" t="s">
        <v>2</v>
      </c>
      <c r="F11" s="35" t="s">
        <v>2</v>
      </c>
      <c r="G11" s="35" t="s">
        <v>2</v>
      </c>
      <c r="H11" s="35" t="s">
        <v>2</v>
      </c>
      <c r="I11" s="35" t="s">
        <v>2</v>
      </c>
      <c r="J11" s="35" t="s">
        <v>2</v>
      </c>
      <c r="K11" s="35" t="s">
        <v>2</v>
      </c>
      <c r="L11" s="22"/>
    </row>
    <row r="12" spans="2:12" ht="119.25" customHeight="1">
      <c r="B12" s="50" t="s">
        <v>24</v>
      </c>
      <c r="C12" s="50"/>
      <c r="D12" s="35" t="s">
        <v>2</v>
      </c>
      <c r="E12" s="35" t="s">
        <v>2</v>
      </c>
      <c r="F12" s="35" t="s">
        <v>2</v>
      </c>
      <c r="G12" s="35" t="s">
        <v>2</v>
      </c>
      <c r="H12" s="35" t="s">
        <v>2</v>
      </c>
      <c r="I12" s="35" t="s">
        <v>2</v>
      </c>
      <c r="J12" s="35" t="s">
        <v>2</v>
      </c>
      <c r="K12" s="35" t="s">
        <v>2</v>
      </c>
      <c r="L12" s="22"/>
    </row>
    <row r="13" spans="2:12" ht="27.75" customHeight="1">
      <c r="B13" s="50" t="s">
        <v>33</v>
      </c>
      <c r="C13" s="50"/>
      <c r="D13" s="35" t="s">
        <v>2</v>
      </c>
      <c r="E13" s="35" t="s">
        <v>2</v>
      </c>
      <c r="F13" s="35" t="s">
        <v>2</v>
      </c>
      <c r="G13" s="35" t="s">
        <v>2</v>
      </c>
      <c r="H13" s="35" t="s">
        <v>2</v>
      </c>
      <c r="I13" s="35" t="s">
        <v>2</v>
      </c>
      <c r="J13" s="35" t="s">
        <v>2</v>
      </c>
      <c r="K13" s="35" t="s">
        <v>2</v>
      </c>
      <c r="L13" s="22"/>
    </row>
    <row r="14" spans="2:12" ht="12.75">
      <c r="B14" s="56" t="s">
        <v>3</v>
      </c>
      <c r="C14" s="56"/>
      <c r="D14" s="21" t="s">
        <v>8</v>
      </c>
      <c r="E14" s="42" t="s">
        <v>8</v>
      </c>
      <c r="F14" s="21" t="s">
        <v>8</v>
      </c>
      <c r="G14" s="21" t="s">
        <v>8</v>
      </c>
      <c r="H14" s="21" t="s">
        <v>8</v>
      </c>
      <c r="I14" s="21" t="s">
        <v>8</v>
      </c>
      <c r="J14" s="40" t="s">
        <v>8</v>
      </c>
      <c r="K14" s="44" t="s">
        <v>8</v>
      </c>
      <c r="L14" s="12"/>
    </row>
    <row r="15" spans="2:12" ht="12.75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</row>
    <row r="16" spans="2:12" ht="12.75"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</row>
    <row r="17" spans="2:12" ht="13.5" customHeight="1">
      <c r="B17" s="57"/>
      <c r="C17" s="57"/>
      <c r="D17" s="61" t="str">
        <f aca="true" t="shared" si="0" ref="D17:J17">+D6</f>
        <v>VCR</v>
      </c>
      <c r="E17" s="61" t="str">
        <f t="shared" si="0"/>
        <v>NYL ELECTRONICA S.A.</v>
      </c>
      <c r="F17" s="61" t="str">
        <f t="shared" si="0"/>
        <v>NUEVA IMAGEN Y AUDIO LTDA</v>
      </c>
      <c r="G17" s="61" t="str">
        <f t="shared" si="0"/>
        <v>CURACAO</v>
      </c>
      <c r="H17" s="61" t="str">
        <f t="shared" si="0"/>
        <v>ISTRONYC</v>
      </c>
      <c r="I17" s="61" t="str">
        <f t="shared" si="0"/>
        <v>DAGA</v>
      </c>
      <c r="J17" s="61" t="str">
        <f t="shared" si="0"/>
        <v>UNION TEMPORAL EIC-INGTEL</v>
      </c>
      <c r="K17" s="61"/>
      <c r="L17" s="52" t="s">
        <v>42</v>
      </c>
    </row>
    <row r="18" spans="2:17" ht="56.25" customHeight="1">
      <c r="B18" s="57"/>
      <c r="C18" s="57"/>
      <c r="D18" s="61"/>
      <c r="E18" s="61"/>
      <c r="F18" s="61"/>
      <c r="G18" s="61"/>
      <c r="H18" s="61"/>
      <c r="I18" s="61"/>
      <c r="J18" s="31" t="str">
        <f>+J7</f>
        <v>EIC</v>
      </c>
      <c r="K18" s="31" t="str">
        <f>+K7</f>
        <v>INGTEL</v>
      </c>
      <c r="L18" s="52"/>
      <c r="Q18" s="5"/>
    </row>
    <row r="19" spans="1:17" ht="14.25" customHeight="1">
      <c r="A19" s="1" t="s">
        <v>19</v>
      </c>
      <c r="B19" s="59" t="s">
        <v>4</v>
      </c>
      <c r="C19" s="59"/>
      <c r="D19" s="23"/>
      <c r="E19" s="23"/>
      <c r="F19" s="23"/>
      <c r="G19" s="23"/>
      <c r="H19" s="23"/>
      <c r="I19" s="23"/>
      <c r="J19" s="23"/>
      <c r="K19" s="23"/>
      <c r="L19" s="23"/>
      <c r="Q19" s="5"/>
    </row>
    <row r="20" spans="2:17" ht="12.75">
      <c r="B20" s="60" t="s">
        <v>5</v>
      </c>
      <c r="C20" s="60"/>
      <c r="D20" s="24">
        <f>1387227517.74/526725589.14</f>
        <v>2.6336816481708554</v>
      </c>
      <c r="E20" s="24">
        <f>2098379123/497819558</f>
        <v>4.215139982507477</v>
      </c>
      <c r="F20" s="24">
        <f>2493414785/1375975918</f>
        <v>1.8121064128972642</v>
      </c>
      <c r="G20" s="24">
        <f>7969973/4896764</f>
        <v>1.6275999823556946</v>
      </c>
      <c r="H20" s="24">
        <f>3025491/971451</f>
        <v>3.1144041233165645</v>
      </c>
      <c r="I20" s="24">
        <f>22987295/20340789</f>
        <v>1.1301083256898246</v>
      </c>
      <c r="J20" s="24">
        <f>681838341/418609449</f>
        <v>1.6288173681430684</v>
      </c>
      <c r="K20" s="24">
        <f>41439805/5439650</f>
        <v>7.618101348432344</v>
      </c>
      <c r="L20" s="24">
        <f>+(J20*0.96)+(K20*0.04)</f>
        <v>1.8683887273546393</v>
      </c>
      <c r="Q20" s="5"/>
    </row>
    <row r="21" spans="1:17" ht="12.75">
      <c r="A21" s="1" t="s">
        <v>18</v>
      </c>
      <c r="B21" s="25" t="s">
        <v>6</v>
      </c>
      <c r="C21" s="25"/>
      <c r="D21" s="25"/>
      <c r="E21" s="25"/>
      <c r="F21" s="25"/>
      <c r="G21" s="25"/>
      <c r="H21" s="25"/>
      <c r="I21" s="25"/>
      <c r="J21" s="25"/>
      <c r="K21" s="25"/>
      <c r="L21" s="26"/>
      <c r="Q21" s="5"/>
    </row>
    <row r="22" spans="2:17" ht="12.75">
      <c r="B22" s="60" t="s">
        <v>7</v>
      </c>
      <c r="C22" s="60"/>
      <c r="D22" s="27">
        <f>526725589.14/1427340009.11</f>
        <v>0.3690260104657426</v>
      </c>
      <c r="E22" s="27">
        <f>1347063244/2271234075</f>
        <v>0.5930974965669269</v>
      </c>
      <c r="F22" s="27">
        <f>1375975918/2886057110</f>
        <v>0.47676669780107017</v>
      </c>
      <c r="G22" s="27">
        <f>5396430/9100558</f>
        <v>0.5929779250898681</v>
      </c>
      <c r="H22" s="27">
        <f>971451/3930065</f>
        <v>0.24718446132570326</v>
      </c>
      <c r="I22" s="27">
        <f>29529030/49422034</f>
        <v>0.5974871451061686</v>
      </c>
      <c r="J22" s="27">
        <f>418609449/1110444261</f>
        <v>0.37697475118924495</v>
      </c>
      <c r="K22" s="27">
        <f>34175906/52027260</f>
        <v>0.65688460241804</v>
      </c>
      <c r="L22" s="27">
        <f>+(J22*0.96)+(K22*0.04)</f>
        <v>0.38817114523839674</v>
      </c>
      <c r="Q22" s="5"/>
    </row>
    <row r="23" spans="1:17" ht="12.75">
      <c r="A23" s="1" t="s">
        <v>17</v>
      </c>
      <c r="B23" s="25" t="s">
        <v>9</v>
      </c>
      <c r="C23" s="28"/>
      <c r="D23" s="28"/>
      <c r="E23" s="28"/>
      <c r="F23" s="28"/>
      <c r="G23" s="28"/>
      <c r="H23" s="28"/>
      <c r="I23" s="28"/>
      <c r="J23" s="28"/>
      <c r="K23" s="28"/>
      <c r="L23" s="20"/>
      <c r="Q23" s="5"/>
    </row>
    <row r="24" spans="2:17" ht="12.75">
      <c r="B24" s="60" t="s">
        <v>12</v>
      </c>
      <c r="C24" s="60"/>
      <c r="D24" s="29">
        <f>1387227517.74-526725589.14</f>
        <v>860501928.6</v>
      </c>
      <c r="E24" s="29">
        <f>2098379123-497819558</f>
        <v>1600559565</v>
      </c>
      <c r="F24" s="29">
        <f>2493414785-1375975918</f>
        <v>1117438867</v>
      </c>
      <c r="G24" s="29">
        <f>7969973000-4896764000</f>
        <v>3073209000</v>
      </c>
      <c r="H24" s="29">
        <f>3025491000-971451000</f>
        <v>2054040000</v>
      </c>
      <c r="I24" s="29">
        <f>22987295000-20340789000</f>
        <v>2646506000</v>
      </c>
      <c r="J24" s="29">
        <f>681838341-418609449</f>
        <v>263228892</v>
      </c>
      <c r="K24" s="29">
        <f>41439805-5439650</f>
        <v>36000155</v>
      </c>
      <c r="L24" s="29">
        <f>+(J24*0.96)+(K24*0.04)</f>
        <v>254139742.51999998</v>
      </c>
      <c r="Q24" s="5"/>
    </row>
    <row r="25" spans="1:17" ht="12.75">
      <c r="A25" s="1" t="s">
        <v>16</v>
      </c>
      <c r="B25" s="25" t="s">
        <v>10</v>
      </c>
      <c r="C25" s="28"/>
      <c r="D25" s="28"/>
      <c r="E25" s="28"/>
      <c r="F25" s="28"/>
      <c r="G25" s="28"/>
      <c r="H25" s="28"/>
      <c r="I25" s="28"/>
      <c r="J25" s="28"/>
      <c r="K25" s="28"/>
      <c r="L25" s="20"/>
      <c r="Q25" s="5"/>
    </row>
    <row r="26" spans="2:17" ht="12.75">
      <c r="B26" s="60" t="s">
        <v>11</v>
      </c>
      <c r="C26" s="60"/>
      <c r="D26" s="30">
        <v>900614419.97</v>
      </c>
      <c r="E26" s="30">
        <v>924170831</v>
      </c>
      <c r="F26" s="30">
        <v>1510081191</v>
      </c>
      <c r="G26" s="30">
        <v>3704128000</v>
      </c>
      <c r="H26" s="30">
        <v>2958614000</v>
      </c>
      <c r="I26" s="30">
        <v>19893004000</v>
      </c>
      <c r="J26" s="30">
        <v>691834812</v>
      </c>
      <c r="K26" s="30">
        <v>17851354</v>
      </c>
      <c r="L26" s="29">
        <f>+(J26*0.96)+(K26*0.04)</f>
        <v>664875473.68</v>
      </c>
      <c r="Q26" s="5"/>
    </row>
    <row r="27" spans="2:17" ht="12.75">
      <c r="B27" s="56" t="s">
        <v>3</v>
      </c>
      <c r="C27" s="56"/>
      <c r="D27" s="21" t="s">
        <v>8</v>
      </c>
      <c r="E27" s="21" t="s">
        <v>8</v>
      </c>
      <c r="F27" s="21" t="s">
        <v>8</v>
      </c>
      <c r="G27" s="21" t="s">
        <v>8</v>
      </c>
      <c r="H27" s="21" t="s">
        <v>8</v>
      </c>
      <c r="I27" s="21" t="s">
        <v>8</v>
      </c>
      <c r="J27" s="45" t="s">
        <v>8</v>
      </c>
      <c r="K27" s="46"/>
      <c r="L27" s="47"/>
      <c r="Q27" s="5"/>
    </row>
    <row r="29" ht="12.75" hidden="1">
      <c r="G29" s="19">
        <f>+ECON!D9</f>
        <v>935535360</v>
      </c>
    </row>
    <row r="30" spans="3:11" ht="12.75" hidden="1">
      <c r="C30" s="5"/>
      <c r="D30" s="5"/>
      <c r="E30" s="5"/>
      <c r="F30" s="5"/>
      <c r="G30" s="5">
        <f>+G29*0.1</f>
        <v>93553536</v>
      </c>
      <c r="H30" s="5"/>
      <c r="I30" s="5"/>
      <c r="J30" s="5"/>
      <c r="K30" s="5"/>
    </row>
    <row r="31" spans="3:11" ht="12.75" hidden="1">
      <c r="C31" s="5"/>
      <c r="D31" s="5"/>
      <c r="E31" s="5"/>
      <c r="F31" s="5"/>
      <c r="G31" s="5">
        <f>+G29*0.2</f>
        <v>187107072</v>
      </c>
      <c r="H31" s="5"/>
      <c r="I31" s="5"/>
      <c r="J31" s="5"/>
      <c r="K31" s="5"/>
    </row>
    <row r="32" ht="12.75" hidden="1"/>
    <row r="33" spans="3:11" ht="12.75">
      <c r="C33" s="5"/>
      <c r="D33" s="5"/>
      <c r="E33" s="5"/>
      <c r="F33" s="5"/>
      <c r="G33" s="5"/>
      <c r="H33" s="5"/>
      <c r="I33" s="5"/>
      <c r="J33" s="5"/>
      <c r="K33" s="5"/>
    </row>
    <row r="34" spans="3:11" ht="12.75">
      <c r="C34" s="5"/>
      <c r="D34" s="5"/>
      <c r="E34" s="5"/>
      <c r="F34" s="5"/>
      <c r="G34" s="5"/>
      <c r="H34" s="5"/>
      <c r="I34" s="5"/>
      <c r="J34" s="5"/>
      <c r="K34" s="5"/>
    </row>
    <row r="35" spans="3:11" ht="12.75">
      <c r="C35" s="5"/>
      <c r="D35" s="5"/>
      <c r="E35" s="5"/>
      <c r="F35" s="5"/>
      <c r="G35" s="5"/>
      <c r="H35" s="5"/>
      <c r="I35" s="5"/>
      <c r="J35" s="5"/>
      <c r="K35" s="5"/>
    </row>
    <row r="37" spans="3:11" ht="12.75">
      <c r="C37" s="5"/>
      <c r="D37" s="5"/>
      <c r="E37" s="5"/>
      <c r="F37" s="5"/>
      <c r="G37" s="5"/>
      <c r="H37" s="5"/>
      <c r="I37" s="5"/>
      <c r="J37" s="5"/>
      <c r="K37" s="5"/>
    </row>
    <row r="38" spans="3:11" ht="12.75">
      <c r="C38" s="5"/>
      <c r="D38" s="5"/>
      <c r="E38" s="5"/>
      <c r="F38" s="5"/>
      <c r="G38" s="5"/>
      <c r="H38" s="5"/>
      <c r="I38" s="5"/>
      <c r="J38" s="5"/>
      <c r="K38" s="5"/>
    </row>
    <row r="39" spans="3:11" ht="12.75">
      <c r="C39" s="6"/>
      <c r="D39" s="6"/>
      <c r="E39" s="5"/>
      <c r="F39" s="6"/>
      <c r="G39" s="6"/>
      <c r="H39" s="6"/>
      <c r="I39" s="6"/>
      <c r="J39" s="6"/>
      <c r="K39" s="6"/>
    </row>
    <row r="40" ht="12.75">
      <c r="E40" s="5"/>
    </row>
    <row r="41" ht="12.75">
      <c r="E41" s="5"/>
    </row>
    <row r="42" ht="12.75">
      <c r="E42" s="19"/>
    </row>
  </sheetData>
  <sheetProtection/>
  <mergeCells count="35">
    <mergeCell ref="J17:K17"/>
    <mergeCell ref="D17:D18"/>
    <mergeCell ref="G17:G18"/>
    <mergeCell ref="H17:H18"/>
    <mergeCell ref="I17:I18"/>
    <mergeCell ref="E17:E18"/>
    <mergeCell ref="F17:F18"/>
    <mergeCell ref="B27:C27"/>
    <mergeCell ref="B19:C19"/>
    <mergeCell ref="B20:C20"/>
    <mergeCell ref="B22:C22"/>
    <mergeCell ref="B24:C24"/>
    <mergeCell ref="B26:C26"/>
    <mergeCell ref="B9:C9"/>
    <mergeCell ref="D6:D7"/>
    <mergeCell ref="G6:G7"/>
    <mergeCell ref="H6:H7"/>
    <mergeCell ref="I6:I7"/>
    <mergeCell ref="F6:F7"/>
    <mergeCell ref="J27:L27"/>
    <mergeCell ref="B3:L3"/>
    <mergeCell ref="B4:L4"/>
    <mergeCell ref="B12:C12"/>
    <mergeCell ref="B13:C13"/>
    <mergeCell ref="B5:L5"/>
    <mergeCell ref="B11:C11"/>
    <mergeCell ref="B10:C10"/>
    <mergeCell ref="B6:C7"/>
    <mergeCell ref="J6:K6"/>
    <mergeCell ref="E6:E7"/>
    <mergeCell ref="L17:L18"/>
    <mergeCell ref="L6:L7"/>
    <mergeCell ref="B14:C14"/>
    <mergeCell ref="B17:C18"/>
    <mergeCell ref="B8:C8"/>
  </mergeCells>
  <printOptions horizontalCentered="1" verticalCentered="1"/>
  <pageMargins left="1.3779527559055118" right="0.7874015748031497" top="0.984251968503937" bottom="0.984251968503937" header="0" footer="0"/>
  <pageSetup horizontalDpi="600" verticalDpi="600" orientation="landscape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H22"/>
  <sheetViews>
    <sheetView tabSelected="1" zoomScalePageLayoutView="0" workbookViewId="0" topLeftCell="A1">
      <selection activeCell="A11" sqref="A11"/>
    </sheetView>
  </sheetViews>
  <sheetFormatPr defaultColWidth="11.421875" defaultRowHeight="12.75"/>
  <cols>
    <col min="1" max="1" width="16.421875" style="1" customWidth="1"/>
    <col min="2" max="2" width="15.28125" style="1" customWidth="1"/>
    <col min="3" max="3" width="23.7109375" style="1" customWidth="1"/>
    <col min="4" max="4" width="23.00390625" style="1" customWidth="1"/>
    <col min="5" max="5" width="19.00390625" style="1" customWidth="1"/>
    <col min="6" max="6" width="18.28125" style="1" bestFit="1" customWidth="1"/>
    <col min="7" max="7" width="18.28125" style="5" bestFit="1" customWidth="1"/>
    <col min="8" max="8" width="18.140625" style="5" hidden="1" customWidth="1"/>
    <col min="9" max="9" width="20.140625" style="5" customWidth="1"/>
    <col min="10" max="10" width="25.00390625" style="5" customWidth="1"/>
    <col min="11" max="11" width="19.00390625" style="5" customWidth="1"/>
    <col min="12" max="12" width="17.00390625" style="5" customWidth="1"/>
    <col min="13" max="23" width="11.421875" style="5" customWidth="1"/>
    <col min="24" max="16384" width="11.421875" style="1" customWidth="1"/>
  </cols>
  <sheetData>
    <row r="2" ht="12.75" customHeight="1"/>
    <row r="3" spans="2:6" ht="12.75">
      <c r="B3" s="48" t="s">
        <v>15</v>
      </c>
      <c r="C3" s="48"/>
      <c r="D3" s="48"/>
      <c r="E3" s="48"/>
      <c r="F3" s="13"/>
    </row>
    <row r="4" spans="2:6" ht="17.25" customHeight="1">
      <c r="B4" s="49" t="str">
        <f>+EFIN!B4</f>
        <v>SELECCION DIRECTA 01 DE 2009</v>
      </c>
      <c r="C4" s="49"/>
      <c r="D4" s="49"/>
      <c r="E4" s="49"/>
      <c r="F4" s="2"/>
    </row>
    <row r="5" spans="2:6" ht="56.25" customHeight="1">
      <c r="B5" s="64" t="str">
        <f>+EFIN!B5</f>
        <v>CONTRATAR  EL SUMINISTRO, INTEGRACIÓN Y PUESTA EN FUNCIONAMIENTO DE LOS EQUIPOS NECESARIOS PARA LA AMPLIACIÓN DE LA INFRAESTRUCTURA TÉCNICA Y LA CAPACIDAD OPERATIVA DEL CENTRO DE EMISIÓN DIGITAL DE RTVC, DE ACUERDO A LOS GRUPOS Y CRITERIOS TÉCNICOS ESTABLECIDOS EN LA PRESENTE SOLICITUD. 
</v>
      </c>
      <c r="C5" s="64"/>
      <c r="D5" s="64"/>
      <c r="E5" s="64"/>
      <c r="F5" s="7"/>
    </row>
    <row r="6" spans="2:6" ht="12.75">
      <c r="B6" s="65" t="s">
        <v>44</v>
      </c>
      <c r="C6" s="65"/>
      <c r="D6" s="65"/>
      <c r="E6" s="65"/>
      <c r="F6" s="7"/>
    </row>
    <row r="7" spans="1:6" ht="13.5" customHeight="1">
      <c r="A7" s="2"/>
      <c r="B7" s="52" t="s">
        <v>20</v>
      </c>
      <c r="C7" s="52"/>
      <c r="D7" s="62" t="s">
        <v>13</v>
      </c>
      <c r="E7" s="52" t="s">
        <v>14</v>
      </c>
      <c r="F7" s="15"/>
    </row>
    <row r="8" spans="2:6" ht="12.75">
      <c r="B8" s="52"/>
      <c r="C8" s="52"/>
      <c r="D8" s="62"/>
      <c r="E8" s="52"/>
      <c r="F8" s="15"/>
    </row>
    <row r="9" spans="2:6" ht="12.75">
      <c r="B9" s="63" t="s">
        <v>27</v>
      </c>
      <c r="C9" s="63"/>
      <c r="D9" s="33">
        <v>935535360</v>
      </c>
      <c r="E9" s="32"/>
      <c r="F9" s="15"/>
    </row>
    <row r="10" spans="2:6" ht="12.75">
      <c r="B10" s="63" t="str">
        <f>+EFIN!J6</f>
        <v>UNION TEMPORAL EIC-INGTEL</v>
      </c>
      <c r="C10" s="63"/>
      <c r="D10" s="41">
        <v>878000000</v>
      </c>
      <c r="E10" s="37">
        <v>50</v>
      </c>
      <c r="F10" s="14"/>
    </row>
    <row r="11" spans="2:6" ht="12.75">
      <c r="B11" s="52" t="s">
        <v>43</v>
      </c>
      <c r="C11" s="52"/>
      <c r="D11" s="38">
        <f>AVERAGE(D9:D10)</f>
        <v>906767680</v>
      </c>
      <c r="E11" s="17"/>
      <c r="F11" s="15"/>
    </row>
    <row r="12" spans="2:6" ht="12.75">
      <c r="B12" s="4"/>
      <c r="C12" s="4"/>
      <c r="D12" s="8"/>
      <c r="F12" s="16"/>
    </row>
    <row r="13" spans="2:8" ht="12.75" hidden="1">
      <c r="B13" s="4"/>
      <c r="C13" s="18" t="s">
        <v>28</v>
      </c>
      <c r="D13" s="36">
        <f>+D9*0.85</f>
        <v>795205056</v>
      </c>
      <c r="E13" s="9"/>
      <c r="F13" s="9"/>
      <c r="H13" s="5">
        <v>10</v>
      </c>
    </row>
    <row r="14" spans="2:8" ht="14.25" customHeight="1" hidden="1">
      <c r="B14" s="4"/>
      <c r="C14" s="1" t="s">
        <v>38</v>
      </c>
      <c r="D14" s="1">
        <v>50</v>
      </c>
      <c r="E14" s="5"/>
      <c r="F14" s="5"/>
      <c r="H14" s="5">
        <v>40</v>
      </c>
    </row>
    <row r="15" spans="2:8" ht="12.75">
      <c r="B15" s="4"/>
      <c r="C15" s="18"/>
      <c r="D15" s="36"/>
      <c r="E15" s="5"/>
      <c r="F15" s="5"/>
      <c r="H15" s="5">
        <v>185</v>
      </c>
    </row>
    <row r="16" spans="2:8" ht="12.75">
      <c r="B16" s="65" t="s">
        <v>45</v>
      </c>
      <c r="C16" s="65"/>
      <c r="D16" s="65"/>
      <c r="E16" s="65"/>
      <c r="F16" s="10"/>
      <c r="H16" s="5">
        <f>SUM(H13:H15)</f>
        <v>235</v>
      </c>
    </row>
    <row r="17" spans="2:8" ht="12.75">
      <c r="B17" s="52" t="s">
        <v>20</v>
      </c>
      <c r="C17" s="52"/>
      <c r="D17" s="62" t="s">
        <v>13</v>
      </c>
      <c r="E17" s="52" t="s">
        <v>14</v>
      </c>
      <c r="F17" s="11"/>
      <c r="H17" s="5">
        <v>495600</v>
      </c>
    </row>
    <row r="18" spans="2:8" ht="12.75">
      <c r="B18" s="52"/>
      <c r="C18" s="52"/>
      <c r="D18" s="62"/>
      <c r="E18" s="52"/>
      <c r="F18" s="12"/>
      <c r="H18" s="5">
        <f>+H17/30</f>
        <v>16520</v>
      </c>
    </row>
    <row r="19" spans="2:8" ht="12.75">
      <c r="B19" s="63" t="s">
        <v>27</v>
      </c>
      <c r="C19" s="63"/>
      <c r="D19" s="33">
        <v>1175460480</v>
      </c>
      <c r="E19" s="32"/>
      <c r="H19" s="5">
        <f>+H18*H16</f>
        <v>3882200</v>
      </c>
    </row>
    <row r="20" spans="2:8" ht="12.75">
      <c r="B20" s="63" t="s">
        <v>35</v>
      </c>
      <c r="C20" s="63"/>
      <c r="D20" s="41">
        <v>1175253876.73</v>
      </c>
      <c r="E20" s="43">
        <f>50*D22/D20</f>
        <v>49.82915360248914</v>
      </c>
      <c r="H20" s="5">
        <f>+H19*2</f>
        <v>7764400</v>
      </c>
    </row>
    <row r="21" spans="2:8" ht="12.75">
      <c r="B21" s="63" t="s">
        <v>41</v>
      </c>
      <c r="C21" s="63"/>
      <c r="D21" s="41">
        <v>1163000000</v>
      </c>
      <c r="E21" s="37">
        <v>50</v>
      </c>
      <c r="H21" s="5">
        <f>+H20*0.4</f>
        <v>3105760</v>
      </c>
    </row>
    <row r="22" spans="2:8" ht="12.75">
      <c r="B22" s="52" t="s">
        <v>43</v>
      </c>
      <c r="C22" s="52"/>
      <c r="D22" s="38">
        <f>AVERAGE(D19:D21)</f>
        <v>1171238118.91</v>
      </c>
      <c r="E22" s="17"/>
      <c r="H22" s="5" t="e">
        <f>pago</f>
        <v>#NAME?</v>
      </c>
    </row>
  </sheetData>
  <sheetProtection/>
  <mergeCells count="18">
    <mergeCell ref="B22:C22"/>
    <mergeCell ref="B20:C20"/>
    <mergeCell ref="B5:E5"/>
    <mergeCell ref="B10:C10"/>
    <mergeCell ref="B9:C9"/>
    <mergeCell ref="B11:C11"/>
    <mergeCell ref="D17:D18"/>
    <mergeCell ref="E17:E18"/>
    <mergeCell ref="B19:C19"/>
    <mergeCell ref="B21:C21"/>
    <mergeCell ref="B17:C18"/>
    <mergeCell ref="B6:E6"/>
    <mergeCell ref="B16:E16"/>
    <mergeCell ref="B3:E3"/>
    <mergeCell ref="D7:D8"/>
    <mergeCell ref="E7:E8"/>
    <mergeCell ref="B4:E4"/>
    <mergeCell ref="B7:C8"/>
  </mergeCells>
  <printOptions horizontalCentered="1" verticalCentered="1"/>
  <pageMargins left="0.7480314960629921" right="0.7480314960629921" top="0.984251968503937" bottom="0.984251968503937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RTVC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RTVC</dc:creator>
  <cp:keywords/>
  <dc:description/>
  <cp:lastModifiedBy>ramalaver</cp:lastModifiedBy>
  <cp:lastPrinted>2009-08-11T19:34:55Z</cp:lastPrinted>
  <dcterms:created xsi:type="dcterms:W3CDTF">2006-05-03T14:08:50Z</dcterms:created>
  <dcterms:modified xsi:type="dcterms:W3CDTF">2009-08-20T22:55:09Z</dcterms:modified>
  <cp:category/>
  <cp:version/>
  <cp:contentType/>
  <cp:contentStatus/>
</cp:coreProperties>
</file>